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52658e14e32d508e/Masaüstü/"/>
    </mc:Choice>
  </mc:AlternateContent>
  <xr:revisionPtr revIDLastSave="81" documentId="13_ncr:1_{CE55919C-07B5-40D7-BC9C-6710F7B95558}" xr6:coauthVersionLast="47" xr6:coauthVersionMax="47" xr10:uidLastSave="{9121C770-EE96-4ADD-9769-853E296D721C}"/>
  <bookViews>
    <workbookView xWindow="-108" yWindow="-108" windowWidth="23256" windowHeight="12456" xr2:uid="{00000000-000D-0000-FFFF-FFFF00000000}"/>
  </bookViews>
  <sheets>
    <sheet name="Maaş Hesaplama" sheetId="2" r:id="rId1"/>
    <sheet name="Data" sheetId="1" r:id="rId2"/>
    <sheet name="Yol Ücreti Hesaplama" sheetId="4" r:id="rId3"/>
    <sheet name="Fark Hesaplama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24" i="2" s="1"/>
  <c r="I15" i="3"/>
  <c r="I16" i="3"/>
  <c r="D11" i="4"/>
  <c r="D10" i="4"/>
  <c r="D9" i="4"/>
  <c r="H4" i="4"/>
  <c r="G4" i="4"/>
  <c r="F4" i="4"/>
  <c r="G14" i="2"/>
  <c r="D20" i="2"/>
  <c r="D18" i="2"/>
  <c r="D21" i="2"/>
  <c r="D23" i="2"/>
  <c r="G16" i="2"/>
  <c r="D15" i="2"/>
  <c r="D25" i="2"/>
  <c r="F19" i="3"/>
  <c r="F6" i="3"/>
  <c r="D19" i="3"/>
  <c r="F18" i="3"/>
  <c r="D18" i="3"/>
  <c r="F16" i="3"/>
  <c r="F15" i="3"/>
  <c r="F13" i="3"/>
  <c r="F12" i="3"/>
  <c r="F11" i="3"/>
  <c r="F7" i="3"/>
  <c r="D16" i="3"/>
  <c r="D13" i="3"/>
  <c r="D12" i="3"/>
  <c r="D11" i="3"/>
  <c r="D7" i="3"/>
  <c r="D6" i="3"/>
  <c r="D15" i="3"/>
  <c r="D14" i="2"/>
  <c r="D13" i="2"/>
  <c r="D12" i="2"/>
  <c r="D7" i="2"/>
  <c r="F21" i="3"/>
  <c r="D21" i="3"/>
  <c r="D22" i="3"/>
  <c r="I8" i="3"/>
  <c r="I7" i="3"/>
  <c r="I6" i="3"/>
  <c r="I11" i="3"/>
  <c r="I20" i="3"/>
  <c r="I22" i="3" s="1"/>
  <c r="D16" i="2" l="1"/>
  <c r="D27" i="2" s="1"/>
  <c r="G6" i="2" s="1"/>
  <c r="G8" i="2" l="1"/>
  <c r="G7" i="2"/>
  <c r="F13" i="2" s="1"/>
  <c r="G11" i="2" s="1"/>
  <c r="G26" i="2" l="1"/>
  <c r="G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Salih Bıçak</author>
  </authors>
  <commentList>
    <comment ref="D6" authorId="0" shapeId="0" xr:uid="{48EDA1F1-0839-1146-A85C-CEAAC9F48425}">
      <text>
        <r>
          <rPr>
            <sz val="10"/>
            <color rgb="FF000000"/>
            <rFont val="Tahoma"/>
            <family val="2"/>
            <charset val="162"/>
          </rPr>
          <t>Bu hücrede Bir günlük yevmiyenize göre, bir saatlik ücretiniz otomatik hesaplanır.</t>
        </r>
      </text>
    </comment>
    <comment ref="D7" authorId="0" shapeId="0" xr:uid="{2EBF0348-6851-1D49-A6EF-FD75046C8EF0}">
      <text>
        <r>
          <rPr>
            <sz val="10"/>
            <color rgb="FF000000"/>
            <rFont val="Tahoma"/>
            <family val="2"/>
            <charset val="162"/>
          </rPr>
          <t>Aylık Brüt Maaş yevmiye ve maaş gün sayınız girdikten sonra otomatik hesaplanır.</t>
        </r>
      </text>
    </comment>
    <comment ref="D9" authorId="0" shapeId="0" xr:uid="{CF780674-A8CE-E74E-A4AA-5E364DA444CD}">
      <text>
        <r>
          <rPr>
            <sz val="10"/>
            <color rgb="FF000000"/>
            <rFont val="Calibri"/>
            <family val="2"/>
          </rPr>
          <t>Her Bir Fiili işe geldiğiniz gün/gece için gece çalışması kabul edilen, gece çalışma sürenizi saat bazında girin.</t>
        </r>
      </text>
    </comment>
    <comment ref="D11" authorId="0" shapeId="0" xr:uid="{136AFF2E-4DFC-E04C-AA65-797D35AB7A62}">
      <text>
        <r>
          <rPr>
            <sz val="10"/>
            <color rgb="FF000000"/>
            <rFont val="Tahoma"/>
            <family val="2"/>
            <charset val="162"/>
          </rPr>
          <t>Toplu Sözleşmenize göre belirlenmiş olan Sosyal Yardım kalemini Data sayfasından güncelleyerek, bu hücreye geri gelip, hücrenin sağ tarafındaki ok işaretinden kayıtlı sosyal yardım miktarını seçiniz.</t>
        </r>
      </text>
    </comment>
  </commentList>
</comments>
</file>

<file path=xl/sharedStrings.xml><?xml version="1.0" encoding="utf-8"?>
<sst xmlns="http://schemas.openxmlformats.org/spreadsheetml/2006/main" count="117" uniqueCount="84">
  <si>
    <t>ORAN VE ÜCRETLER</t>
  </si>
  <si>
    <t>BRÜT HAKEDİŞ</t>
  </si>
  <si>
    <t>KESİLECEK ÜCRET</t>
  </si>
  <si>
    <t>YEVMİYE</t>
  </si>
  <si>
    <t>ÇALIŞAN SGK PRİMİ</t>
  </si>
  <si>
    <t>MAAŞ GÜNÜ / AYLIK BRÜT MAAŞ</t>
  </si>
  <si>
    <t>ÇALIŞAN İŞSİZLİK PRİMİ</t>
  </si>
  <si>
    <t>SORUML./PİRİM GÜN SAYISI</t>
  </si>
  <si>
    <t>SOSYAL YARDIM</t>
  </si>
  <si>
    <t>GELİR VERGİSİ MUAFİYET TUTARI</t>
  </si>
  <si>
    <t>SORUMLULUK PİRİM ORANI / ÜCRETİ</t>
  </si>
  <si>
    <t>MESLEK PİRİM ORANI / ÜCRETİ</t>
  </si>
  <si>
    <t>TEK YOL BRÜT ÜCRET / YOL ÜCRETİ</t>
  </si>
  <si>
    <t>TEK YEMEK BRÜT / YEMEK ÜCRETİ</t>
  </si>
  <si>
    <t>GECE ORANI / ÜCRETİ</t>
  </si>
  <si>
    <t xml:space="preserve">TEDİYE İKRAMİYE GÜN / TOPLAM </t>
  </si>
  <si>
    <t>SENDİKA KESİNTİSİ</t>
  </si>
  <si>
    <t>KESİNTİ-1</t>
  </si>
  <si>
    <t>KESİNTİ-2</t>
  </si>
  <si>
    <t>KESİNTİ-3</t>
  </si>
  <si>
    <t>BRÜT TOPLAM MAAŞ</t>
  </si>
  <si>
    <t>NET MAAŞ</t>
  </si>
  <si>
    <t>GELİR VERGİSİ MUAFİYETLERİ</t>
  </si>
  <si>
    <t>SORUMLULUK PİRİMİ</t>
  </si>
  <si>
    <t>MESLEK PİRİMİ</t>
  </si>
  <si>
    <t>TEDİYE İKRAMİYE</t>
  </si>
  <si>
    <t>DAMGA VERGİSİ MUAFİYETİ</t>
  </si>
  <si>
    <t>GELİR VERGİSİ ORANI</t>
  </si>
  <si>
    <t>YEVMİYE / SAATLİK ÜCRET</t>
  </si>
  <si>
    <t>GELİRVERGİSİ ORANI</t>
  </si>
  <si>
    <t>KESİLEN GELİR VERGİSİ (MUAFİYETLİ)</t>
  </si>
  <si>
    <t>DAMGA VERGİSİ KESİNTİSİ (MUAFİYETLİ)</t>
  </si>
  <si>
    <t>KESİNTİ TOPLAMI</t>
  </si>
  <si>
    <t>FİİLİ GÜN SAYISI / GECE ÇALIŞMA SÜRESİ</t>
  </si>
  <si>
    <t>MAAŞ GÜNÜ</t>
  </si>
  <si>
    <t>Fiili Gün</t>
  </si>
  <si>
    <t>Sorumluluk gün</t>
  </si>
  <si>
    <t>Gece Oranı</t>
  </si>
  <si>
    <t>AİLE VE SOSYAL  HİZMETLER BAKANLIĞI 4/D TAHMİNİ İŞÇİ MAAŞI HESAPLAMA</t>
  </si>
  <si>
    <t>ORANLAR VE ÜCRETLER</t>
  </si>
  <si>
    <t>BAYRAM MESAİSİ</t>
  </si>
  <si>
    <t>HİZMET PİRİMİ</t>
  </si>
  <si>
    <t xml:space="preserve">                                                                                                                                                </t>
  </si>
  <si>
    <t>ÖDENEN</t>
  </si>
  <si>
    <t>ARA TOPLAM</t>
  </si>
  <si>
    <t>BRÜT FARK TUTAR</t>
  </si>
  <si>
    <t>RESMİ TATİL ÇALIŞMA</t>
  </si>
  <si>
    <t>HİZMET PİRİMİ / TUTAR</t>
  </si>
  <si>
    <t>HİZMET SENE</t>
  </si>
  <si>
    <t>HİZMET - KIDEM SENESİ</t>
  </si>
  <si>
    <t>BU KISMI DİKKATE ALMA !</t>
  </si>
  <si>
    <t>FARK BORDRO BRÜT TOPLAM</t>
  </si>
  <si>
    <t xml:space="preserve">ÖDENMESİ GEREKEN </t>
  </si>
  <si>
    <t>GELİR VERGİSİ ORANI / KESİNTİSİ</t>
  </si>
  <si>
    <t>YOL</t>
  </si>
  <si>
    <t>FAZLA MESAİ SAAT / ÖDEMESİ</t>
  </si>
  <si>
    <t>GİYİM YARDIMI</t>
  </si>
  <si>
    <t xml:space="preserve"> 4/D TAHMİNİ İŞÇİ MAAŞI HESAPLAMA</t>
  </si>
  <si>
    <t>MESLEK / İŞ PİRİM ORANI / ÜCRETİ</t>
  </si>
  <si>
    <t>HAFTA TATİLİ ÇALIŞMA</t>
  </si>
  <si>
    <t>TATİL GÜNÜ MESAİSİ</t>
  </si>
  <si>
    <t xml:space="preserve">VERGİ DİLİMİNE GÖRE NET MAAŞ </t>
  </si>
  <si>
    <t>BRÜT YEMEK</t>
  </si>
  <si>
    <t>NET YEMEK</t>
  </si>
  <si>
    <t>EK ÖDEME</t>
  </si>
  <si>
    <t xml:space="preserve">Her Fiili gün için </t>
  </si>
  <si>
    <t>GECE ÇALIŞILAN SAAT</t>
  </si>
  <si>
    <t>HAFTA TATİLİ ÇALIŞMA SÜRESİ</t>
  </si>
  <si>
    <t>Gün Olarak Hesaplanır</t>
  </si>
  <si>
    <t>Saatlik olarak Hesaplanır</t>
  </si>
  <si>
    <t>FAZLA ÇALIŞMA SAATİ</t>
  </si>
  <si>
    <t>sb</t>
  </si>
  <si>
    <t>Not: Maaş Hesabı yapabilmeniz için gerekli verileri ve parametreleri Data Sayfasındaki sütunlara, başlıklara dikkat ederek girmeniz gerekmektedir.</t>
  </si>
  <si>
    <t>SENDİKA AİDATI İNDİRİM TUTARI ve KESİNTİSİ</t>
  </si>
  <si>
    <t>SENDİKA AİDAT İNDİRİM TUTARI</t>
  </si>
  <si>
    <t>FİİLİ GECE SAYISI / 1 FİİLİ GÜN İÇİN  GECE ÇALIŞMA SÜRESİ</t>
  </si>
  <si>
    <t>BRÜTTEN NETE YOL ÜCRETİ HESAPLAMA</t>
  </si>
  <si>
    <t>BİR VARDİYA İÇİN TOPLAM NET YOL PARASI</t>
  </si>
  <si>
    <t>VERGİ DİLİMİ</t>
  </si>
  <si>
    <t>NET YOL ÜCRETİ</t>
  </si>
  <si>
    <t>BRÜT YOL ÜCRBİR VARDİYA İÇİN TOPLAM BRÜT YOL PARASIETİ</t>
  </si>
  <si>
    <t>SENDİKA FARK AY SAYISI</t>
  </si>
  <si>
    <t>İSTİSNA SONRASI YEMEK ÜCRETİ</t>
  </si>
  <si>
    <t>AYLIK GELİR VERGİSİ MATRAHI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</si>
</sst>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₺&quot;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9" tint="0.59999389629810485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scheme val="minor"/>
    </font>
    <font>
      <b/>
      <sz val="16"/>
      <color rgb="FF000000"/>
      <name val="__Montserrat_80eb8d"/>
    </font>
    <font>
      <sz val="10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1" fillId="5" borderId="5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/>
    <xf numFmtId="0" fontId="1" fillId="7" borderId="5" xfId="0" applyFont="1" applyFill="1" applyBorder="1"/>
    <xf numFmtId="164" fontId="0" fillId="8" borderId="6" xfId="0" applyNumberFormat="1" applyFill="1" applyBorder="1"/>
    <xf numFmtId="0" fontId="0" fillId="8" borderId="6" xfId="0" applyFill="1" applyBorder="1"/>
    <xf numFmtId="16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164" fontId="2" fillId="6" borderId="6" xfId="0" applyNumberFormat="1" applyFont="1" applyFill="1" applyBorder="1"/>
    <xf numFmtId="0" fontId="3" fillId="2" borderId="18" xfId="0" applyFont="1" applyFill="1" applyBorder="1" applyAlignment="1">
      <alignment vertical="center"/>
    </xf>
    <xf numFmtId="164" fontId="2" fillId="10" borderId="5" xfId="0" applyNumberFormat="1" applyFont="1" applyFill="1" applyBorder="1"/>
    <xf numFmtId="164" fontId="2" fillId="6" borderId="1" xfId="0" applyNumberFormat="1" applyFont="1" applyFill="1" applyBorder="1"/>
    <xf numFmtId="164" fontId="1" fillId="10" borderId="1" xfId="0" applyNumberFormat="1" applyFont="1" applyFill="1" applyBorder="1"/>
    <xf numFmtId="164" fontId="0" fillId="10" borderId="5" xfId="0" applyNumberForma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164" fontId="1" fillId="12" borderId="6" xfId="0" applyNumberFormat="1" applyFont="1" applyFill="1" applyBorder="1"/>
    <xf numFmtId="0" fontId="1" fillId="13" borderId="2" xfId="0" applyFont="1" applyFill="1" applyBorder="1" applyAlignment="1">
      <alignment horizontal="left"/>
    </xf>
    <xf numFmtId="0" fontId="1" fillId="13" borderId="3" xfId="0" applyFont="1" applyFill="1" applyBorder="1"/>
    <xf numFmtId="0" fontId="1" fillId="13" borderId="4" xfId="0" applyFont="1" applyFill="1" applyBorder="1"/>
    <xf numFmtId="0" fontId="1" fillId="13" borderId="5" xfId="0" applyFont="1" applyFill="1" applyBorder="1" applyAlignment="1">
      <alignment horizontal="left"/>
    </xf>
    <xf numFmtId="0" fontId="0" fillId="13" borderId="1" xfId="0" applyFill="1" applyBorder="1"/>
    <xf numFmtId="164" fontId="0" fillId="13" borderId="6" xfId="0" applyNumberFormat="1" applyFill="1" applyBorder="1"/>
    <xf numFmtId="164" fontId="0" fillId="13" borderId="1" xfId="0" applyNumberFormat="1" applyFill="1" applyBorder="1"/>
    <xf numFmtId="2" fontId="2" fillId="13" borderId="1" xfId="0" applyNumberFormat="1" applyFont="1" applyFill="1" applyBorder="1"/>
    <xf numFmtId="164" fontId="2" fillId="13" borderId="6" xfId="0" applyNumberFormat="1" applyFont="1" applyFill="1" applyBorder="1"/>
    <xf numFmtId="0" fontId="1" fillId="13" borderId="1" xfId="0" applyFont="1" applyFill="1" applyBorder="1" applyAlignment="1">
      <alignment horizontal="left"/>
    </xf>
    <xf numFmtId="164" fontId="2" fillId="14" borderId="6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4" borderId="2" xfId="0" applyFont="1" applyFill="1" applyBorder="1"/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/>
    </xf>
    <xf numFmtId="0" fontId="6" fillId="7" borderId="5" xfId="0" applyFont="1" applyFill="1" applyBorder="1"/>
    <xf numFmtId="164" fontId="4" fillId="10" borderId="1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 vertical="center"/>
    </xf>
    <xf numFmtId="0" fontId="6" fillId="5" borderId="5" xfId="0" applyFont="1" applyFill="1" applyBorder="1"/>
    <xf numFmtId="0" fontId="6" fillId="5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8" fillId="9" borderId="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28" xfId="0" applyFont="1" applyFill="1" applyBorder="1" applyAlignment="1">
      <alignment horizontal="left"/>
    </xf>
    <xf numFmtId="0" fontId="4" fillId="10" borderId="28" xfId="0" applyFont="1" applyFill="1" applyBorder="1" applyAlignment="1">
      <alignment horizontal="center" vertical="center"/>
    </xf>
    <xf numFmtId="164" fontId="8" fillId="9" borderId="30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left"/>
    </xf>
    <xf numFmtId="4" fontId="4" fillId="2" borderId="0" xfId="0" applyNumberFormat="1" applyFont="1" applyFill="1" applyAlignment="1">
      <alignment horizontal="left"/>
    </xf>
    <xf numFmtId="164" fontId="7" fillId="1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4" fontId="4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Protection="1">
      <protection locked="0"/>
    </xf>
    <xf numFmtId="2" fontId="4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164" fontId="4" fillId="8" borderId="6" xfId="0" applyNumberFormat="1" applyFont="1" applyFill="1" applyBorder="1" applyAlignment="1" applyProtection="1">
      <alignment horizontal="center" vertical="center"/>
      <protection locked="0"/>
    </xf>
    <xf numFmtId="2" fontId="7" fillId="11" borderId="1" xfId="0" applyNumberFormat="1" applyFont="1" applyFill="1" applyBorder="1" applyAlignment="1" applyProtection="1">
      <alignment horizontal="center" vertical="center"/>
      <protection locked="0"/>
    </xf>
    <xf numFmtId="2" fontId="4" fillId="1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5" fillId="0" borderId="0" xfId="0" applyFont="1"/>
    <xf numFmtId="43" fontId="0" fillId="0" borderId="0" xfId="2" applyFont="1"/>
    <xf numFmtId="9" fontId="0" fillId="17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43" fontId="0" fillId="16" borderId="1" xfId="2" applyFont="1" applyFill="1" applyBorder="1"/>
    <xf numFmtId="2" fontId="0" fillId="10" borderId="5" xfId="0" applyNumberForma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center"/>
    </xf>
    <xf numFmtId="0" fontId="6" fillId="15" borderId="15" xfId="0" applyFont="1" applyFill="1" applyBorder="1" applyAlignment="1">
      <alignment horizontal="center"/>
    </xf>
    <xf numFmtId="0" fontId="6" fillId="15" borderId="26" xfId="0" applyFont="1" applyFill="1" applyBorder="1" applyAlignment="1">
      <alignment horizontal="center"/>
    </xf>
    <xf numFmtId="0" fontId="6" fillId="15" borderId="11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15" borderId="27" xfId="0" applyFont="1" applyFill="1" applyBorder="1" applyAlignment="1">
      <alignment horizontal="center"/>
    </xf>
    <xf numFmtId="0" fontId="12" fillId="3" borderId="31" xfId="1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0" fillId="16" borderId="33" xfId="0" applyFill="1" applyBorder="1" applyAlignment="1">
      <alignment horizontal="center" wrapText="1"/>
    </xf>
    <xf numFmtId="0" fontId="0" fillId="16" borderId="34" xfId="0" applyFill="1" applyBorder="1" applyAlignment="1">
      <alignment horizontal="center" wrapText="1"/>
    </xf>
    <xf numFmtId="0" fontId="0" fillId="16" borderId="35" xfId="0" applyFill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17" borderId="33" xfId="0" applyFill="1" applyBorder="1" applyAlignment="1">
      <alignment horizontal="center" wrapText="1"/>
    </xf>
    <xf numFmtId="0" fontId="0" fillId="17" borderId="34" xfId="0" applyFill="1" applyBorder="1" applyAlignment="1">
      <alignment horizontal="center" wrapText="1"/>
    </xf>
    <xf numFmtId="0" fontId="0" fillId="17" borderId="35" xfId="0" applyFill="1" applyBorder="1" applyAlignment="1">
      <alignment horizontal="center" wrapText="1"/>
    </xf>
    <xf numFmtId="0" fontId="0" fillId="17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3">
    <cellStyle name="Köprü" xfId="1" builtinId="8"/>
    <cellStyle name="Normal" xfId="0" builtinId="0"/>
    <cellStyle name="Virgül" xfId="2" builtinId="3"/>
  </cellStyles>
  <dxfs count="2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164" formatCode="&quot;₺&quot;#,##0.00"/>
      <alignment horizontal="center" vertical="center" textRotation="0" wrapText="1" indent="0" justifyLastLine="0" shrinkToFit="0" readingOrder="0"/>
    </dxf>
    <dxf>
      <numFmt numFmtId="164" formatCode="&quot;₺&quot;#,##0.00"/>
      <alignment horizontal="center" vertical="center" textRotation="0" wrapText="1" indent="0" justifyLastLine="0" shrinkToFit="0" readingOrder="0"/>
    </dxf>
    <dxf>
      <numFmt numFmtId="164" formatCode="&quot;₺&quot;#,##0.00"/>
      <alignment horizontal="center" vertical="center" textRotation="0" wrapText="1" indent="0" justifyLastLine="0" shrinkToFit="0" readingOrder="0"/>
    </dxf>
    <dxf>
      <numFmt numFmtId="164" formatCode="&quot;₺&quot;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&quot;₺&quot;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E1DC71-7A54-B54D-B972-EED83D84C47B}" name="Tablo2" displayName="Tablo2" ref="A4:Y53" totalsRowShown="0" dataDxfId="25">
  <autoFilter ref="A4:Y53" xr:uid="{7FE1DC71-7A54-B54D-B972-EED83D84C47B}"/>
  <tableColumns count="25">
    <tableColumn id="1" xr3:uid="{3AE24912-63C2-EA48-92D3-FA30A06AAA9B}" name="Sorumluluk gün" dataDxfId="24"/>
    <tableColumn id="2" xr3:uid="{E8B7C9C0-4FC1-634C-9AE1-BD1DECDD0DBC}" name="Fiili Gün" dataDxfId="23"/>
    <tableColumn id="3" xr3:uid="{46CFE257-7836-8C41-A88E-37254297371E}" name="MAAŞ GÜNÜ" dataDxfId="22"/>
    <tableColumn id="4" xr3:uid="{D7CD2D95-5C44-874E-B9D7-D00967387F06}" name="YEVMİYE" dataDxfId="21"/>
    <tableColumn id="5" xr3:uid="{4385D1C9-C10E-A449-B3EB-3E68406D67F0}" name="GELİR VERGİSİ ORANI" dataDxfId="20"/>
    <tableColumn id="21" xr3:uid="{46CFEC82-6620-FA40-B361-A32E41CA62EE}" name="GECE ÇALIŞILAN SAAT" dataDxfId="19"/>
    <tableColumn id="24" xr3:uid="{61C399DA-E37E-7B49-A5A4-6C447FC8C8A2}" name="FAZLA ÇALIŞMA SAATİ" dataDxfId="18"/>
    <tableColumn id="22" xr3:uid="{214F6FDA-78FF-364F-8FED-62ABBB8745A2}" name="HAFTA TATİLİ ÇALIŞMA SÜRESİ" dataDxfId="17"/>
    <tableColumn id="23" xr3:uid="{049C2D46-8CD9-944F-A42C-74DCD865B605}" name="TATİL GÜNÜ MESAİSİ" dataDxfId="16"/>
    <tableColumn id="6" xr3:uid="{A8A3B478-69BD-D442-999B-AD804A157DA9}" name="GELİR VERGİSİ MUAFİYETLERİ" dataDxfId="15"/>
    <tableColumn id="7" xr3:uid="{6D2CCBBB-9870-704C-BECB-B1F2D4B147EC}" name="DAMGA VERGİSİ MUAFİYETİ" dataDxfId="14"/>
    <tableColumn id="8" xr3:uid="{4530232B-F331-BA45-A465-03E0F41EF856}" name="SOSYAL YARDIM" dataDxfId="13"/>
    <tableColumn id="19" xr3:uid="{9FB3575D-7612-974A-9783-BDE28AA6086D}" name="GİYİM YARDIMI" dataDxfId="12"/>
    <tableColumn id="20" xr3:uid="{4DF6FC93-A07F-C343-9C89-71246AA0AB43}" name="EK ÖDEME" dataDxfId="11"/>
    <tableColumn id="9" xr3:uid="{FF96A709-37B5-CE47-ABCF-DF45F181480C}" name="SORUMLULUK PİRİMİ" dataDxfId="10"/>
    <tableColumn id="10" xr3:uid="{5245DD04-9DE8-6F4F-AA7B-F9A6D875128F}" name="MESLEK PİRİMİ" dataDxfId="9"/>
    <tableColumn id="11" xr3:uid="{7842022A-9626-C844-A5E8-1AD80FC25CE5}" name="TEDİYE İKRAMİYE" dataDxfId="8"/>
    <tableColumn id="12" xr3:uid="{E5824DA1-E227-FD44-8E95-A260CC45F167}" name="Gece Oranı" dataDxfId="7"/>
    <tableColumn id="13" xr3:uid="{81D10EA4-2971-C64D-A8AF-C37BF8A7DEF3}" name="RESMİ TATİL ÇALIŞMA" dataDxfId="6"/>
    <tableColumn id="14" xr3:uid="{EEF27C25-726D-4542-A3E6-F8F0F2BFC5EF}" name="HİZMET PİRİMİ" dataDxfId="5"/>
    <tableColumn id="15" xr3:uid="{E750B7BB-6807-4547-8DFB-ADF466F170B8}" name="HİZMET SENE" dataDxfId="4"/>
    <tableColumn id="25" xr3:uid="{11A5DA3E-4A76-614F-8BA4-97B6B291BF94}" name="SENDİKA AİDAT İNDİRİM TUTARI" dataDxfId="3"/>
    <tableColumn id="16" xr3:uid="{F1B6549A-846F-CC48-A5C8-C6C11574A664}" name="BRÜT YEMEK" dataDxfId="2"/>
    <tableColumn id="18" xr3:uid="{FC37E9FC-F88B-CC48-A54F-77761F3671C7}" name="NET YEMEK" dataDxfId="1"/>
    <tableColumn id="17" xr3:uid="{AF103234-DA65-E34C-ABE9-517B3B364F7F}" name="YOL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E0C9-B523-4CDA-B012-080235186667}">
  <dimension ref="B1:I46"/>
  <sheetViews>
    <sheetView tabSelected="1" zoomScale="40" zoomScaleNormal="40" workbookViewId="0">
      <selection activeCell="C25" sqref="C25"/>
    </sheetView>
  </sheetViews>
  <sheetFormatPr defaultColWidth="18.33203125" defaultRowHeight="21"/>
  <cols>
    <col min="1" max="1" width="18.33203125" style="35"/>
    <col min="2" max="2" width="65.6640625" style="35" customWidth="1"/>
    <col min="3" max="3" width="23.44140625" style="36" customWidth="1"/>
    <col min="4" max="4" width="20.109375" style="36" customWidth="1"/>
    <col min="5" max="5" width="53.33203125" style="37" customWidth="1"/>
    <col min="6" max="6" width="28.109375" style="36" customWidth="1"/>
    <col min="7" max="7" width="21.6640625" style="36" customWidth="1"/>
    <col min="8" max="8" width="28.109375" style="35" customWidth="1"/>
    <col min="9" max="16384" width="18.33203125" style="35"/>
  </cols>
  <sheetData>
    <row r="1" spans="2:7" ht="21.6" thickBot="1">
      <c r="B1" s="106" t="s">
        <v>72</v>
      </c>
      <c r="C1" s="106"/>
      <c r="D1" s="106"/>
      <c r="E1" s="106"/>
      <c r="F1" s="106"/>
      <c r="G1" s="106"/>
    </row>
    <row r="2" spans="2:7" ht="21.6" thickTop="1">
      <c r="B2" s="82" t="s">
        <v>57</v>
      </c>
      <c r="C2" s="83"/>
      <c r="D2" s="83"/>
      <c r="E2" s="83"/>
      <c r="F2" s="83"/>
      <c r="G2" s="84"/>
    </row>
    <row r="3" spans="2:7">
      <c r="B3" s="85"/>
      <c r="C3" s="86"/>
      <c r="D3" s="86"/>
      <c r="E3" s="86"/>
      <c r="F3" s="86"/>
      <c r="G3" s="87"/>
    </row>
    <row r="4" spans="2:7" ht="21.6" thickBot="1">
      <c r="B4" s="88"/>
      <c r="C4" s="89"/>
      <c r="D4" s="89"/>
      <c r="E4" s="89"/>
      <c r="F4" s="89"/>
      <c r="G4" s="90"/>
    </row>
    <row r="5" spans="2:7" ht="21.6" thickTop="1">
      <c r="B5" s="38"/>
      <c r="C5" s="39" t="s">
        <v>0</v>
      </c>
      <c r="D5" s="47" t="s">
        <v>1</v>
      </c>
      <c r="E5" s="40"/>
      <c r="F5" s="39" t="s">
        <v>39</v>
      </c>
      <c r="G5" s="47" t="s">
        <v>2</v>
      </c>
    </row>
    <row r="6" spans="2:7">
      <c r="B6" s="41" t="s">
        <v>28</v>
      </c>
      <c r="C6" s="65">
        <v>1113.45543</v>
      </c>
      <c r="D6" s="48">
        <f>C6/7.5</f>
        <v>148.460724</v>
      </c>
      <c r="E6" s="43" t="s">
        <v>4</v>
      </c>
      <c r="F6" s="44">
        <v>0.14000000000000001</v>
      </c>
      <c r="G6" s="48">
        <f>D27*F6</f>
        <v>6367.9833862400001</v>
      </c>
    </row>
    <row r="7" spans="2:7">
      <c r="B7" s="41" t="s">
        <v>5</v>
      </c>
      <c r="C7" s="66">
        <v>30</v>
      </c>
      <c r="D7" s="48">
        <f>C6*C7</f>
        <v>33403.662899999996</v>
      </c>
      <c r="E7" s="43" t="s">
        <v>6</v>
      </c>
      <c r="F7" s="44">
        <v>0.01</v>
      </c>
      <c r="G7" s="48">
        <f>D27*F7</f>
        <v>454.85595616000001</v>
      </c>
    </row>
    <row r="8" spans="2:7">
      <c r="B8" s="41" t="s">
        <v>33</v>
      </c>
      <c r="C8" s="66">
        <v>10</v>
      </c>
      <c r="D8" s="69"/>
      <c r="E8" s="43" t="s">
        <v>31</v>
      </c>
      <c r="F8" s="44">
        <v>7.5900000000000004E-3</v>
      </c>
      <c r="G8" s="48">
        <f>(D27*F8)-Data!K5</f>
        <v>193.41567072544001</v>
      </c>
    </row>
    <row r="9" spans="2:7">
      <c r="B9" s="41" t="s">
        <v>75</v>
      </c>
      <c r="C9" s="66">
        <v>10</v>
      </c>
      <c r="D9" s="69">
        <v>10</v>
      </c>
      <c r="E9" s="43"/>
      <c r="F9" s="44"/>
      <c r="G9" s="48"/>
    </row>
    <row r="10" spans="2:7">
      <c r="B10" s="41" t="s">
        <v>7</v>
      </c>
      <c r="C10" s="66">
        <v>26</v>
      </c>
      <c r="D10" s="69"/>
      <c r="E10" s="43" t="s">
        <v>9</v>
      </c>
      <c r="F10" s="65">
        <v>3400.42</v>
      </c>
      <c r="G10" s="48"/>
    </row>
    <row r="11" spans="2:7">
      <c r="B11" s="41" t="s">
        <v>8</v>
      </c>
      <c r="C11" s="67"/>
      <c r="D11" s="48">
        <v>2757.25</v>
      </c>
      <c r="E11" s="43" t="s">
        <v>53</v>
      </c>
      <c r="F11" s="71">
        <v>0.27</v>
      </c>
      <c r="G11" s="48">
        <f>(F13*F11)-F10</f>
        <v>6737.8912277719992</v>
      </c>
    </row>
    <row r="12" spans="2:7">
      <c r="B12" s="41" t="s">
        <v>10</v>
      </c>
      <c r="C12" s="66">
        <v>0.13</v>
      </c>
      <c r="D12" s="48">
        <f>(C6*C12)*C10</f>
        <v>3763.4793534</v>
      </c>
      <c r="E12" s="43"/>
      <c r="F12" s="42"/>
      <c r="G12" s="48"/>
    </row>
    <row r="13" spans="2:7">
      <c r="B13" s="41" t="s">
        <v>58</v>
      </c>
      <c r="C13" s="66">
        <v>7.0000000000000007E-2</v>
      </c>
      <c r="D13" s="48">
        <f>(C6*C13)*C10</f>
        <v>2026.4888826000001</v>
      </c>
      <c r="E13" s="43" t="s">
        <v>83</v>
      </c>
      <c r="F13" s="42">
        <f>D27-(G6+G7+G14)</f>
        <v>37549.300843599995</v>
      </c>
      <c r="G13" s="48"/>
    </row>
    <row r="14" spans="2:7">
      <c r="B14" s="41" t="s">
        <v>12</v>
      </c>
      <c r="C14" s="65">
        <v>47.55</v>
      </c>
      <c r="D14" s="48">
        <f>C14*C8</f>
        <v>475.5</v>
      </c>
      <c r="E14" s="43" t="s">
        <v>73</v>
      </c>
      <c r="F14" s="72">
        <v>0</v>
      </c>
      <c r="G14" s="48">
        <f>C6-(F14*C6)</f>
        <v>1113.45543</v>
      </c>
    </row>
    <row r="15" spans="2:7">
      <c r="B15" s="41" t="s">
        <v>13</v>
      </c>
      <c r="C15" s="65">
        <v>0</v>
      </c>
      <c r="D15" s="48">
        <f>C15*C8</f>
        <v>0</v>
      </c>
      <c r="E15" s="43"/>
      <c r="F15" s="42"/>
      <c r="G15" s="48"/>
    </row>
    <row r="16" spans="2:7">
      <c r="B16" s="41" t="s">
        <v>14</v>
      </c>
      <c r="C16" s="66">
        <v>0.2</v>
      </c>
      <c r="D16" s="48">
        <f>(D6*C16)*C9*(D9)</f>
        <v>2969.2144800000001</v>
      </c>
      <c r="E16" s="43" t="s">
        <v>82</v>
      </c>
      <c r="F16" s="66">
        <v>0</v>
      </c>
      <c r="G16" s="48">
        <f>(C8*F16)</f>
        <v>0</v>
      </c>
    </row>
    <row r="17" spans="2:7">
      <c r="B17" s="41" t="s">
        <v>56</v>
      </c>
      <c r="C17" s="66"/>
      <c r="D17" s="70">
        <v>0</v>
      </c>
      <c r="E17" s="43"/>
      <c r="F17" s="44"/>
      <c r="G17" s="48"/>
    </row>
    <row r="18" spans="2:7">
      <c r="B18" s="41" t="s">
        <v>59</v>
      </c>
      <c r="C18" s="68">
        <v>0</v>
      </c>
      <c r="D18" s="48">
        <f>PRODUCT(C18,C6,2)</f>
        <v>0</v>
      </c>
      <c r="E18" s="43"/>
      <c r="F18" s="44"/>
      <c r="G18" s="48"/>
    </row>
    <row r="19" spans="2:7">
      <c r="B19" s="41" t="s">
        <v>64</v>
      </c>
      <c r="C19" s="68"/>
      <c r="D19" s="48"/>
      <c r="E19" s="43"/>
      <c r="F19" s="44"/>
      <c r="G19" s="48"/>
    </row>
    <row r="20" spans="2:7">
      <c r="B20" s="41" t="s">
        <v>60</v>
      </c>
      <c r="C20" s="66">
        <v>0</v>
      </c>
      <c r="D20" s="48">
        <f>PRODUCT(C20,C6,2)</f>
        <v>0</v>
      </c>
      <c r="E20" s="43"/>
      <c r="F20" s="44"/>
      <c r="G20" s="48"/>
    </row>
    <row r="21" spans="2:7">
      <c r="B21" s="41" t="s">
        <v>15</v>
      </c>
      <c r="C21" s="66">
        <v>0</v>
      </c>
      <c r="D21" s="48">
        <f>C21*C6</f>
        <v>0</v>
      </c>
      <c r="E21" s="43"/>
      <c r="F21" s="44"/>
      <c r="G21" s="48"/>
    </row>
    <row r="22" spans="2:7">
      <c r="B22" s="41" t="s">
        <v>51</v>
      </c>
      <c r="C22" s="66"/>
      <c r="D22" s="48">
        <v>0</v>
      </c>
      <c r="E22" s="43" t="s">
        <v>17</v>
      </c>
      <c r="F22" s="44"/>
      <c r="G22" s="70">
        <v>0</v>
      </c>
    </row>
    <row r="23" spans="2:7">
      <c r="B23" s="41" t="s">
        <v>40</v>
      </c>
      <c r="C23" s="66">
        <v>0</v>
      </c>
      <c r="D23" s="48">
        <f>PRODUCT(C23,C6,2)</f>
        <v>0</v>
      </c>
      <c r="E23" s="43" t="s">
        <v>18</v>
      </c>
      <c r="F23" s="44"/>
      <c r="G23" s="70">
        <v>0</v>
      </c>
    </row>
    <row r="24" spans="2:7">
      <c r="B24" s="41" t="s">
        <v>55</v>
      </c>
      <c r="C24" s="68">
        <v>0</v>
      </c>
      <c r="D24" s="48">
        <f>PRODUCT(C24,D6,1.7)</f>
        <v>0</v>
      </c>
      <c r="E24" s="43"/>
      <c r="F24" s="44"/>
      <c r="G24" s="48"/>
    </row>
    <row r="25" spans="2:7">
      <c r="B25" s="41" t="s">
        <v>47</v>
      </c>
      <c r="C25" s="66">
        <v>15</v>
      </c>
      <c r="D25" s="48">
        <f>C25*C26</f>
        <v>90</v>
      </c>
      <c r="E25" s="43" t="s">
        <v>19</v>
      </c>
      <c r="F25" s="44"/>
      <c r="G25" s="70">
        <v>0</v>
      </c>
    </row>
    <row r="26" spans="2:7">
      <c r="B26" s="41" t="s">
        <v>49</v>
      </c>
      <c r="C26" s="66">
        <v>6</v>
      </c>
      <c r="D26" s="49"/>
      <c r="E26" s="43" t="s">
        <v>32</v>
      </c>
      <c r="F26" s="44"/>
      <c r="G26" s="48">
        <f>(G6+G7+G8+G10+G11+G12+G13+G14+G15+G21+G22+G23+G24+G25)</f>
        <v>14867.60167089744</v>
      </c>
    </row>
    <row r="27" spans="2:7" ht="28.8">
      <c r="B27" s="45" t="s">
        <v>20</v>
      </c>
      <c r="C27" s="44"/>
      <c r="D27" s="60">
        <f>SUM(D7,D11+D12+D13+D14+D15+D16+D17+D18+D19+D20+D21+D22+D23+D24+D25)</f>
        <v>45485.595615999999</v>
      </c>
      <c r="E27" s="46" t="s">
        <v>61</v>
      </c>
      <c r="F27" s="44"/>
      <c r="G27" s="50">
        <f>(D27-G26)+G16</f>
        <v>30617.993945102557</v>
      </c>
    </row>
    <row r="28" spans="2:7" ht="28.8">
      <c r="B28" s="91"/>
      <c r="C28" s="92"/>
      <c r="D28" s="93"/>
      <c r="E28" s="51"/>
      <c r="F28" s="44"/>
      <c r="G28" s="50"/>
    </row>
    <row r="29" spans="2:7" ht="29.4" thickBot="1">
      <c r="B29" s="94"/>
      <c r="C29" s="95"/>
      <c r="D29" s="96"/>
      <c r="E29" s="52"/>
      <c r="F29" s="53"/>
      <c r="G29" s="54"/>
    </row>
    <row r="30" spans="2:7" ht="21" customHeight="1">
      <c r="B30" s="97" t="s">
        <v>71</v>
      </c>
      <c r="C30" s="98"/>
      <c r="D30" s="98"/>
      <c r="E30" s="98"/>
      <c r="F30" s="98"/>
      <c r="G30" s="99"/>
    </row>
    <row r="31" spans="2:7">
      <c r="B31" s="100"/>
      <c r="C31" s="101"/>
      <c r="D31" s="101"/>
      <c r="E31" s="101"/>
      <c r="F31" s="101"/>
      <c r="G31" s="102"/>
    </row>
    <row r="32" spans="2:7" ht="21.6" thickBot="1">
      <c r="B32" s="103"/>
      <c r="C32" s="104"/>
      <c r="D32" s="104"/>
      <c r="E32" s="104"/>
      <c r="F32" s="104"/>
      <c r="G32" s="105"/>
    </row>
    <row r="33" spans="3:9" ht="21.6" thickTop="1"/>
    <row r="38" spans="3:9">
      <c r="C38" s="55"/>
      <c r="E38" s="58"/>
      <c r="F38" s="55"/>
      <c r="G38" s="55"/>
      <c r="H38" s="55"/>
      <c r="I38" s="36"/>
    </row>
    <row r="39" spans="3:9">
      <c r="D39" s="56"/>
      <c r="G39" s="56"/>
      <c r="H39" s="36"/>
      <c r="I39" s="57"/>
    </row>
    <row r="40" spans="3:9">
      <c r="D40" s="56"/>
      <c r="G40" s="56"/>
      <c r="H40" s="36"/>
      <c r="I40" s="57"/>
    </row>
    <row r="41" spans="3:9">
      <c r="H41" s="36"/>
      <c r="I41" s="36"/>
    </row>
    <row r="42" spans="3:9">
      <c r="D42" s="56"/>
      <c r="E42" s="59"/>
      <c r="H42" s="36"/>
      <c r="I42" s="36"/>
    </row>
    <row r="43" spans="3:9">
      <c r="D43" s="56"/>
      <c r="E43" s="59"/>
      <c r="G43" s="56"/>
      <c r="H43" s="36"/>
      <c r="I43" s="56"/>
    </row>
    <row r="44" spans="3:9">
      <c r="H44" s="36"/>
      <c r="I44" s="36"/>
    </row>
    <row r="45" spans="3:9">
      <c r="D45" s="56"/>
      <c r="E45" s="59"/>
      <c r="G45" s="56"/>
      <c r="H45" s="36"/>
      <c r="I45" s="57"/>
    </row>
    <row r="46" spans="3:9">
      <c r="D46" s="56"/>
      <c r="E46" s="59"/>
      <c r="G46" s="56"/>
      <c r="H46" s="36"/>
      <c r="I46" s="57"/>
    </row>
  </sheetData>
  <mergeCells count="4">
    <mergeCell ref="B2:G4"/>
    <mergeCell ref="B28:D29"/>
    <mergeCell ref="B30:G32"/>
    <mergeCell ref="B1:G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C064441-D8C4-4FB7-B86E-48CE945857F4}">
          <x14:formula1>
            <xm:f>Data!$E$5:$E$8</xm:f>
          </x14:formula1>
          <xm:sqref>F11</xm:sqref>
        </x14:dataValidation>
        <x14:dataValidation type="list" allowBlank="1" showInputMessage="1" showErrorMessage="1" xr:uid="{CAFF6D22-8B31-4EDD-89EF-B25E9C8B22AB}">
          <x14:formula1>
            <xm:f>Data!$J$5:$J$9</xm:f>
          </x14:formula1>
          <xm:sqref>F10</xm:sqref>
        </x14:dataValidation>
        <x14:dataValidation type="list" allowBlank="1" showInputMessage="1" showErrorMessage="1" xr:uid="{55AF1874-7FDB-4FC4-8236-3CBBDCA0F4A1}">
          <x14:formula1>
            <xm:f>Data!$P$5:$P$53</xm:f>
          </x14:formula1>
          <xm:sqref>C13</xm:sqref>
        </x14:dataValidation>
        <x14:dataValidation type="list" allowBlank="1" showInputMessage="1" showErrorMessage="1" xr:uid="{8EDF49F9-F6AE-4986-A439-249C3D4B8FBA}">
          <x14:formula1>
            <xm:f>Data!$R$5:$R$53</xm:f>
          </x14:formula1>
          <xm:sqref>C16</xm:sqref>
        </x14:dataValidation>
        <x14:dataValidation type="list" allowBlank="1" showInputMessage="1" showErrorMessage="1" xr:uid="{487A46B2-AD56-4B44-BDE6-81C5089734C4}">
          <x14:formula1>
            <xm:f>Data!$S$5:$S$53</xm:f>
          </x14:formula1>
          <xm:sqref>C23</xm:sqref>
        </x14:dataValidation>
        <x14:dataValidation type="list" allowBlank="1" showInputMessage="1" showErrorMessage="1" xr:uid="{6E788D3E-6278-491A-9F79-9B6CE7C1C236}">
          <x14:formula1>
            <xm:f>Data!$U$5:$U$53</xm:f>
          </x14:formula1>
          <xm:sqref>C26</xm:sqref>
        </x14:dataValidation>
        <x14:dataValidation type="list" allowBlank="1" showInputMessage="1" showErrorMessage="1" xr:uid="{81E8C4F0-32B9-4B6C-8D90-A84DCA06DD9B}">
          <x14:formula1>
            <xm:f>Data!$W$5:$W$53</xm:f>
          </x14:formula1>
          <xm:sqref>C15</xm:sqref>
        </x14:dataValidation>
        <x14:dataValidation type="list" allowBlank="1" showInputMessage="1" showErrorMessage="1" xr:uid="{3875F5C3-45B7-4531-B146-B9B1B1635C88}">
          <x14:formula1>
            <xm:f>Data!$W$5:$W$7</xm:f>
          </x14:formula1>
          <xm:sqref>F17:F20</xm:sqref>
        </x14:dataValidation>
        <x14:dataValidation type="list" allowBlank="1" showInputMessage="1" showErrorMessage="1" xr:uid="{E6CDE94B-8520-4A24-9559-92B933081318}">
          <x14:formula1>
            <xm:f>Data!$O$5:$O$53</xm:f>
          </x14:formula1>
          <xm:sqref>C12</xm:sqref>
        </x14:dataValidation>
        <x14:dataValidation type="list" allowBlank="1" showInputMessage="1" showErrorMessage="1" xr:uid="{0CA3799E-2D5B-4245-BAA7-1BE45C2378A4}">
          <x14:formula1>
            <xm:f>Data!$C$5:$C$53</xm:f>
          </x14:formula1>
          <xm:sqref>C7</xm:sqref>
        </x14:dataValidation>
        <x14:dataValidation type="list" allowBlank="1" showInputMessage="1" showErrorMessage="1" xr:uid="{234D18FD-4B12-ED40-9A6C-7B5ED1A703AB}">
          <x14:formula1>
            <xm:f>Data!$B$5:$B$53</xm:f>
          </x14:formula1>
          <xm:sqref>C8</xm:sqref>
        </x14:dataValidation>
        <x14:dataValidation type="list" allowBlank="1" showInputMessage="1" showErrorMessage="1" xr:uid="{2ABCAE4D-C853-EF4C-8637-7D072F7BD206}">
          <x14:formula1>
            <xm:f>Data!$A$5:$A$53</xm:f>
          </x14:formula1>
          <xm:sqref>C10</xm:sqref>
        </x14:dataValidation>
        <x14:dataValidation type="list" allowBlank="1" showInputMessage="1" showErrorMessage="1" xr:uid="{74978309-4D36-014A-A98F-28D70FF5430E}">
          <x14:formula1>
            <xm:f>Data!$L$5:$L$53</xm:f>
          </x14:formula1>
          <xm:sqref>D11</xm:sqref>
        </x14:dataValidation>
        <x14:dataValidation type="list" allowBlank="1" showInputMessage="1" showErrorMessage="1" xr:uid="{9CBFD5E3-73B6-434A-B58B-1FD6531A7EAB}">
          <x14:formula1>
            <xm:f>Data!$Y$5:$Y$53</xm:f>
          </x14:formula1>
          <xm:sqref>C14</xm:sqref>
        </x14:dataValidation>
        <x14:dataValidation type="list" allowBlank="1" showInputMessage="1" showErrorMessage="1" xr:uid="{C89FCFBE-635C-8E4A-8DD8-396CB06C102D}">
          <x14:formula1>
            <xm:f>Data!$X$5:$X$53</xm:f>
          </x14:formula1>
          <xm:sqref>F16</xm:sqref>
        </x14:dataValidation>
        <x14:dataValidation type="list" allowBlank="1" showInputMessage="1" showErrorMessage="1" xr:uid="{68B2F5C9-E025-5F40-AA8D-6FDBD9FA8703}">
          <x14:formula1>
            <xm:f>Data!$M$5:$M$53</xm:f>
          </x14:formula1>
          <xm:sqref>D17</xm:sqref>
        </x14:dataValidation>
        <x14:dataValidation type="list" allowBlank="1" showInputMessage="1" showErrorMessage="1" xr:uid="{D4308DF9-6F73-2140-9991-45910B5E315A}">
          <x14:formula1>
            <xm:f>Data!$N$5:$N$53</xm:f>
          </x14:formula1>
          <xm:sqref>D19</xm:sqref>
        </x14:dataValidation>
        <x14:dataValidation type="list" allowBlank="1" showInputMessage="1" showErrorMessage="1" xr:uid="{8CE70673-D3E9-CB45-9A3E-58CA202242BA}">
          <x14:formula1>
            <xm:f>Data!$F$5:$F$53</xm:f>
          </x14:formula1>
          <xm:sqref>D9 C9</xm:sqref>
        </x14:dataValidation>
        <x14:dataValidation type="list" allowBlank="1" showInputMessage="1" showErrorMessage="1" xr:uid="{1B93B3DF-8DF9-AA46-96B2-6D2F6BA45A72}">
          <x14:formula1>
            <xm:f>Data!$H$5:$H$53</xm:f>
          </x14:formula1>
          <xm:sqref>C18</xm:sqref>
        </x14:dataValidation>
        <x14:dataValidation type="list" allowBlank="1" showInputMessage="1" showErrorMessage="1" xr:uid="{732203B7-74F5-6044-8EAD-2B3268B3021B}">
          <x14:formula1>
            <xm:f>Data!$I$5:$I$53</xm:f>
          </x14:formula1>
          <xm:sqref>C20</xm:sqref>
        </x14:dataValidation>
        <x14:dataValidation type="list" allowBlank="1" showInputMessage="1" showErrorMessage="1" xr:uid="{86850553-04D0-D848-BD59-197D76260231}">
          <x14:formula1>
            <xm:f>Data!$Q$5:$Q$53</xm:f>
          </x14:formula1>
          <xm:sqref>C21</xm:sqref>
        </x14:dataValidation>
        <x14:dataValidation type="list" allowBlank="1" showInputMessage="1" showErrorMessage="1" xr:uid="{B5BB03C1-DEED-C748-A2F4-2F301F40B5BF}">
          <x14:formula1>
            <xm:f>Data!$T$5:$T$53</xm:f>
          </x14:formula1>
          <xm:sqref>C25</xm:sqref>
        </x14:dataValidation>
        <x14:dataValidation type="list" allowBlank="1" showInputMessage="1" showErrorMessage="1" xr:uid="{C0A48887-4BDF-2043-A7D7-86FE19136DD6}">
          <x14:formula1>
            <xm:f>Data!$V$5:$V$53</xm:f>
          </x14:formula1>
          <xm:sqref>F14</xm:sqref>
        </x14:dataValidation>
        <x14:dataValidation type="list" allowBlank="1" showInputMessage="1" showErrorMessage="1" xr:uid="{825935BD-DC89-9048-A494-F453AA23E39F}">
          <x14:formula1>
            <xm:f>Data!$D$5:$D$53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topLeftCell="P1" zoomScale="125" workbookViewId="0">
      <selection activeCell="R8" sqref="R8"/>
    </sheetView>
  </sheetViews>
  <sheetFormatPr defaultColWidth="8.77734375" defaultRowHeight="14.4"/>
  <cols>
    <col min="1" max="1" width="15.44140625" customWidth="1"/>
    <col min="2" max="2" width="9.77734375" customWidth="1"/>
    <col min="3" max="3" width="12.77734375" customWidth="1"/>
    <col min="4" max="4" width="9.77734375" style="1" customWidth="1"/>
    <col min="5" max="7" width="21.109375" customWidth="1"/>
    <col min="8" max="9" width="26.109375" customWidth="1"/>
    <col min="10" max="10" width="25.77734375" customWidth="1"/>
    <col min="11" max="14" width="25.77734375" style="1" customWidth="1"/>
    <col min="15" max="15" width="20.33203125" style="2" customWidth="1"/>
    <col min="16" max="16" width="15" style="2" customWidth="1"/>
    <col min="17" max="17" width="16.6640625" customWidth="1"/>
    <col min="18" max="18" width="11.6640625" customWidth="1"/>
    <col min="19" max="19" width="19.44140625" customWidth="1"/>
    <col min="20" max="20" width="14.44140625" customWidth="1"/>
    <col min="21" max="21" width="13.109375" customWidth="1"/>
    <col min="22" max="22" width="28.77734375" customWidth="1"/>
    <col min="23" max="24" width="14.77734375" customWidth="1"/>
  </cols>
  <sheetData>
    <row r="1" spans="1:25">
      <c r="D1"/>
      <c r="K1"/>
      <c r="L1"/>
      <c r="M1"/>
      <c r="N1"/>
      <c r="O1"/>
      <c r="P1"/>
    </row>
    <row r="2" spans="1:25">
      <c r="D2"/>
      <c r="K2"/>
      <c r="L2"/>
      <c r="M2"/>
      <c r="N2"/>
      <c r="O2"/>
      <c r="P2"/>
    </row>
    <row r="3" spans="1:25">
      <c r="F3" s="61" t="s">
        <v>65</v>
      </c>
      <c r="G3" s="61" t="s">
        <v>69</v>
      </c>
      <c r="H3" s="61" t="s">
        <v>68</v>
      </c>
      <c r="I3" s="61" t="s">
        <v>68</v>
      </c>
      <c r="K3"/>
      <c r="L3"/>
      <c r="M3"/>
      <c r="N3"/>
      <c r="O3"/>
      <c r="P3"/>
    </row>
    <row r="4" spans="1:25">
      <c r="A4" t="s">
        <v>36</v>
      </c>
      <c r="B4" t="s">
        <v>35</v>
      </c>
      <c r="C4" t="s">
        <v>34</v>
      </c>
      <c r="D4" t="s">
        <v>3</v>
      </c>
      <c r="E4" t="s">
        <v>27</v>
      </c>
      <c r="F4" t="s">
        <v>66</v>
      </c>
      <c r="G4" t="s">
        <v>70</v>
      </c>
      <c r="H4" t="s">
        <v>67</v>
      </c>
      <c r="I4" t="s">
        <v>60</v>
      </c>
      <c r="J4" t="s">
        <v>22</v>
      </c>
      <c r="K4" t="s">
        <v>26</v>
      </c>
      <c r="L4" t="s">
        <v>8</v>
      </c>
      <c r="M4" t="s">
        <v>56</v>
      </c>
      <c r="N4" t="s">
        <v>64</v>
      </c>
      <c r="O4" t="s">
        <v>23</v>
      </c>
      <c r="P4" t="s">
        <v>24</v>
      </c>
      <c r="Q4" t="s">
        <v>25</v>
      </c>
      <c r="R4" t="s">
        <v>37</v>
      </c>
      <c r="S4" t="s">
        <v>46</v>
      </c>
      <c r="T4" t="s">
        <v>41</v>
      </c>
      <c r="U4" t="s">
        <v>48</v>
      </c>
      <c r="V4" t="s">
        <v>74</v>
      </c>
      <c r="W4" t="s">
        <v>62</v>
      </c>
      <c r="X4" t="s">
        <v>63</v>
      </c>
      <c r="Y4" t="s">
        <v>54</v>
      </c>
    </row>
    <row r="5" spans="1:25">
      <c r="A5" s="62">
        <v>31</v>
      </c>
      <c r="B5" s="62">
        <v>31</v>
      </c>
      <c r="C5" s="62">
        <v>31</v>
      </c>
      <c r="D5" s="63">
        <v>1113.45543</v>
      </c>
      <c r="E5" s="64">
        <v>0.15</v>
      </c>
      <c r="F5" s="64">
        <v>10</v>
      </c>
      <c r="G5" s="64">
        <v>0</v>
      </c>
      <c r="H5" s="64">
        <v>0</v>
      </c>
      <c r="I5" s="64">
        <v>0</v>
      </c>
      <c r="J5" s="63">
        <v>2550.3200000000002</v>
      </c>
      <c r="K5" s="63">
        <v>151.82</v>
      </c>
      <c r="L5" s="63">
        <v>2757.25</v>
      </c>
      <c r="M5" s="63">
        <v>0</v>
      </c>
      <c r="N5" s="63">
        <v>6338.26</v>
      </c>
      <c r="O5" s="64">
        <v>0.13</v>
      </c>
      <c r="P5" s="64">
        <v>0.04</v>
      </c>
      <c r="Q5" s="62">
        <v>0</v>
      </c>
      <c r="R5" s="62">
        <v>0.02</v>
      </c>
      <c r="S5" s="64">
        <v>0</v>
      </c>
      <c r="T5" s="62">
        <v>0</v>
      </c>
      <c r="U5" s="62">
        <v>1</v>
      </c>
      <c r="V5" s="62">
        <v>0</v>
      </c>
      <c r="W5" s="62"/>
      <c r="X5" s="62">
        <v>0</v>
      </c>
      <c r="Y5" s="62">
        <v>0</v>
      </c>
    </row>
    <row r="6" spans="1:25">
      <c r="A6" s="62">
        <v>30</v>
      </c>
      <c r="B6" s="62">
        <v>30</v>
      </c>
      <c r="C6" s="62">
        <v>30</v>
      </c>
      <c r="D6" s="63">
        <v>1135.7292</v>
      </c>
      <c r="E6" s="64">
        <v>0.2</v>
      </c>
      <c r="F6" s="64">
        <v>5</v>
      </c>
      <c r="G6" s="64">
        <v>0.5</v>
      </c>
      <c r="H6" s="64">
        <v>0.5</v>
      </c>
      <c r="I6" s="64">
        <v>0.5</v>
      </c>
      <c r="J6" s="63">
        <v>3001.06</v>
      </c>
      <c r="K6" s="63">
        <v>151.82</v>
      </c>
      <c r="L6" s="63">
        <v>2812.41</v>
      </c>
      <c r="M6" s="63">
        <v>1871</v>
      </c>
      <c r="N6" s="63">
        <v>6465.03</v>
      </c>
      <c r="O6" s="64">
        <v>0</v>
      </c>
      <c r="P6" s="64">
        <v>0.05</v>
      </c>
      <c r="Q6" s="62">
        <v>43</v>
      </c>
      <c r="R6" s="62">
        <v>0.08</v>
      </c>
      <c r="S6" s="64">
        <v>0.5</v>
      </c>
      <c r="T6" s="62">
        <v>5</v>
      </c>
      <c r="U6" s="62">
        <v>2</v>
      </c>
      <c r="V6" s="62">
        <v>0.1</v>
      </c>
      <c r="W6" s="62"/>
      <c r="X6" s="62"/>
      <c r="Y6" s="62">
        <v>22.31</v>
      </c>
    </row>
    <row r="7" spans="1:25">
      <c r="A7" s="62">
        <v>29</v>
      </c>
      <c r="B7" s="62">
        <v>29</v>
      </c>
      <c r="C7" s="62">
        <v>29</v>
      </c>
      <c r="D7" s="63">
        <v>1378.64</v>
      </c>
      <c r="E7" s="64">
        <v>0.27</v>
      </c>
      <c r="F7" s="64">
        <v>0</v>
      </c>
      <c r="G7" s="64">
        <v>1</v>
      </c>
      <c r="H7" s="64">
        <v>0.8</v>
      </c>
      <c r="I7" s="64">
        <v>1</v>
      </c>
      <c r="J7" s="63">
        <v>3400.42</v>
      </c>
      <c r="K7" s="63"/>
      <c r="L7" s="63">
        <v>3033.02</v>
      </c>
      <c r="M7" s="63">
        <v>1908.42</v>
      </c>
      <c r="N7" s="63"/>
      <c r="O7" s="64"/>
      <c r="P7" s="64">
        <v>0.06</v>
      </c>
      <c r="Q7" s="62">
        <v>30</v>
      </c>
      <c r="R7" s="62">
        <v>0.2</v>
      </c>
      <c r="S7" s="64">
        <v>1</v>
      </c>
      <c r="T7" s="62">
        <v>6</v>
      </c>
      <c r="U7" s="62">
        <v>3</v>
      </c>
      <c r="V7" s="62">
        <v>0.2</v>
      </c>
      <c r="W7" s="62"/>
      <c r="X7" s="62"/>
      <c r="Y7" s="62">
        <v>83.93</v>
      </c>
    </row>
    <row r="8" spans="1:25">
      <c r="A8" s="62">
        <v>28</v>
      </c>
      <c r="B8" s="62">
        <v>28</v>
      </c>
      <c r="C8" s="62">
        <v>28</v>
      </c>
      <c r="D8" s="63">
        <v>1500</v>
      </c>
      <c r="E8" s="64"/>
      <c r="F8" s="64">
        <v>24</v>
      </c>
      <c r="G8" s="64">
        <v>1.1000000000000001</v>
      </c>
      <c r="H8" s="64">
        <v>1.1000000000000001</v>
      </c>
      <c r="I8" s="64">
        <v>1.1000000000000001</v>
      </c>
      <c r="J8" s="63"/>
      <c r="K8" s="63"/>
      <c r="L8" s="63">
        <v>3700</v>
      </c>
      <c r="M8" s="63"/>
      <c r="N8" s="63"/>
      <c r="O8" s="64"/>
      <c r="P8" s="64">
        <v>7.0000000000000007E-2</v>
      </c>
      <c r="Q8" s="62">
        <v>29</v>
      </c>
      <c r="R8" s="62"/>
      <c r="S8" s="64">
        <v>1.1000000000000001</v>
      </c>
      <c r="T8" s="62">
        <v>7</v>
      </c>
      <c r="U8" s="62">
        <v>4</v>
      </c>
      <c r="V8" s="62">
        <v>0.3</v>
      </c>
      <c r="W8" s="62"/>
      <c r="X8" s="62"/>
      <c r="Y8" s="62">
        <v>34.979999999999997</v>
      </c>
    </row>
    <row r="9" spans="1:25">
      <c r="A9" s="62">
        <v>27</v>
      </c>
      <c r="B9" s="62">
        <v>27</v>
      </c>
      <c r="C9" s="62">
        <v>27</v>
      </c>
      <c r="D9" s="63"/>
      <c r="E9" s="64"/>
      <c r="F9" s="64">
        <v>23</v>
      </c>
      <c r="G9" s="64">
        <v>1.2</v>
      </c>
      <c r="H9" s="64">
        <v>1.2</v>
      </c>
      <c r="I9" s="64">
        <v>1.2</v>
      </c>
      <c r="J9" s="63"/>
      <c r="K9" s="63"/>
      <c r="L9" s="63"/>
      <c r="M9" s="63"/>
      <c r="N9" s="63"/>
      <c r="O9" s="64"/>
      <c r="P9" s="64">
        <v>0</v>
      </c>
      <c r="Q9" s="62">
        <v>28</v>
      </c>
      <c r="R9" s="62"/>
      <c r="S9" s="64">
        <v>1.2</v>
      </c>
      <c r="T9" s="62">
        <v>8</v>
      </c>
      <c r="U9" s="62">
        <v>5</v>
      </c>
      <c r="V9" s="62">
        <v>0.4</v>
      </c>
      <c r="W9" s="62"/>
      <c r="X9" s="62"/>
      <c r="Y9" s="62">
        <v>47.55</v>
      </c>
    </row>
    <row r="10" spans="1:25">
      <c r="A10" s="62">
        <v>26</v>
      </c>
      <c r="B10" s="62">
        <v>26</v>
      </c>
      <c r="C10" s="62">
        <v>26</v>
      </c>
      <c r="D10" s="63"/>
      <c r="E10" s="64"/>
      <c r="F10" s="64">
        <v>22</v>
      </c>
      <c r="G10" s="64">
        <v>1.3</v>
      </c>
      <c r="H10" s="64">
        <v>1.3</v>
      </c>
      <c r="I10" s="64">
        <v>1.3</v>
      </c>
      <c r="J10" s="63"/>
      <c r="K10" s="63"/>
      <c r="L10" s="63"/>
      <c r="M10" s="63"/>
      <c r="N10" s="63"/>
      <c r="O10" s="64"/>
      <c r="P10" s="64"/>
      <c r="Q10" s="62">
        <v>27</v>
      </c>
      <c r="R10" s="62"/>
      <c r="S10" s="64">
        <v>1.3</v>
      </c>
      <c r="T10" s="62">
        <v>9</v>
      </c>
      <c r="U10" s="62">
        <v>6</v>
      </c>
      <c r="V10" s="62">
        <v>0.5</v>
      </c>
      <c r="W10" s="62"/>
      <c r="X10" s="62"/>
      <c r="Y10" s="62">
        <v>61.9</v>
      </c>
    </row>
    <row r="11" spans="1:25">
      <c r="A11" s="62">
        <v>25</v>
      </c>
      <c r="B11" s="62">
        <v>25</v>
      </c>
      <c r="C11" s="62">
        <v>25</v>
      </c>
      <c r="D11" s="63"/>
      <c r="E11" s="64"/>
      <c r="F11" s="64">
        <v>21</v>
      </c>
      <c r="G11" s="64">
        <v>1.4</v>
      </c>
      <c r="H11" s="64">
        <v>1.4</v>
      </c>
      <c r="I11" s="64">
        <v>1.4</v>
      </c>
      <c r="J11" s="63"/>
      <c r="K11" s="63"/>
      <c r="L11" s="63"/>
      <c r="M11" s="63"/>
      <c r="N11" s="63"/>
      <c r="O11" s="64"/>
      <c r="P11" s="64"/>
      <c r="Q11" s="62">
        <v>26</v>
      </c>
      <c r="R11" s="62"/>
      <c r="S11" s="64">
        <v>1.4</v>
      </c>
      <c r="T11" s="62">
        <v>10</v>
      </c>
      <c r="U11" s="62">
        <v>7</v>
      </c>
      <c r="V11" s="62">
        <v>0.6</v>
      </c>
      <c r="W11" s="62"/>
      <c r="X11" s="62"/>
      <c r="Y11" s="62"/>
    </row>
    <row r="12" spans="1:25">
      <c r="A12" s="62">
        <v>24</v>
      </c>
      <c r="B12" s="62">
        <v>24</v>
      </c>
      <c r="C12" s="62">
        <v>24</v>
      </c>
      <c r="D12" s="63"/>
      <c r="E12" s="64"/>
      <c r="F12" s="64">
        <v>20</v>
      </c>
      <c r="G12" s="64">
        <v>1.5</v>
      </c>
      <c r="H12" s="64">
        <v>1.5</v>
      </c>
      <c r="I12" s="64">
        <v>1.5</v>
      </c>
      <c r="J12" s="63"/>
      <c r="K12" s="63"/>
      <c r="L12" s="63"/>
      <c r="M12" s="63"/>
      <c r="N12" s="63"/>
      <c r="O12" s="64"/>
      <c r="P12" s="64"/>
      <c r="Q12" s="62">
        <v>25</v>
      </c>
      <c r="R12" s="62"/>
      <c r="S12" s="64">
        <v>1.5</v>
      </c>
      <c r="T12" s="62">
        <v>11</v>
      </c>
      <c r="U12" s="62">
        <v>8</v>
      </c>
      <c r="V12" s="62">
        <v>0.7</v>
      </c>
      <c r="W12" s="62"/>
      <c r="X12" s="62"/>
      <c r="Y12" s="62"/>
    </row>
    <row r="13" spans="1:25">
      <c r="A13" s="62">
        <v>23</v>
      </c>
      <c r="B13" s="62">
        <v>23</v>
      </c>
      <c r="C13" s="62">
        <v>23</v>
      </c>
      <c r="D13" s="63"/>
      <c r="E13" s="64"/>
      <c r="F13" s="64">
        <v>19</v>
      </c>
      <c r="G13" s="64">
        <v>1.6</v>
      </c>
      <c r="H13" s="64">
        <v>1.6</v>
      </c>
      <c r="I13" s="64">
        <v>1.6</v>
      </c>
      <c r="J13" s="63"/>
      <c r="K13" s="63"/>
      <c r="L13" s="63"/>
      <c r="M13" s="63"/>
      <c r="N13" s="63"/>
      <c r="O13" s="64"/>
      <c r="P13" s="64"/>
      <c r="Q13" s="62">
        <v>24</v>
      </c>
      <c r="R13" s="62"/>
      <c r="S13" s="64">
        <v>1.6</v>
      </c>
      <c r="T13" s="62">
        <v>12</v>
      </c>
      <c r="U13" s="62">
        <v>9</v>
      </c>
      <c r="V13" s="62">
        <v>0.8</v>
      </c>
      <c r="W13" s="62"/>
      <c r="X13" s="62"/>
      <c r="Y13" s="62"/>
    </row>
    <row r="14" spans="1:25">
      <c r="A14" s="62">
        <v>22</v>
      </c>
      <c r="B14" s="62">
        <v>22</v>
      </c>
      <c r="C14" s="62">
        <v>22</v>
      </c>
      <c r="D14" s="63"/>
      <c r="E14" s="64"/>
      <c r="F14" s="64">
        <v>18</v>
      </c>
      <c r="G14" s="64">
        <v>1.7</v>
      </c>
      <c r="H14" s="64">
        <v>1.7</v>
      </c>
      <c r="I14" s="64">
        <v>1.7</v>
      </c>
      <c r="J14" s="63"/>
      <c r="K14" s="63"/>
      <c r="L14" s="63"/>
      <c r="M14" s="63"/>
      <c r="N14" s="63"/>
      <c r="O14" s="64"/>
      <c r="P14" s="64"/>
      <c r="Q14" s="62">
        <v>23</v>
      </c>
      <c r="R14" s="62"/>
      <c r="S14" s="64">
        <v>1.7</v>
      </c>
      <c r="T14" s="62">
        <v>13</v>
      </c>
      <c r="U14" s="62">
        <v>10</v>
      </c>
      <c r="V14" s="62"/>
      <c r="W14" s="62"/>
      <c r="X14" s="62"/>
      <c r="Y14" s="62"/>
    </row>
    <row r="15" spans="1:25">
      <c r="A15" s="62">
        <v>21</v>
      </c>
      <c r="B15" s="62">
        <v>21</v>
      </c>
      <c r="C15" s="62">
        <v>21</v>
      </c>
      <c r="D15" s="63"/>
      <c r="E15" s="64"/>
      <c r="F15" s="64">
        <v>17</v>
      </c>
      <c r="G15" s="64">
        <v>1.8</v>
      </c>
      <c r="H15" s="64">
        <v>1.8</v>
      </c>
      <c r="I15" s="64">
        <v>1.8</v>
      </c>
      <c r="J15" s="63"/>
      <c r="K15" s="63"/>
      <c r="L15" s="63"/>
      <c r="M15" s="63"/>
      <c r="N15" s="63"/>
      <c r="O15" s="64"/>
      <c r="P15" s="64"/>
      <c r="Q15" s="62">
        <v>22</v>
      </c>
      <c r="R15" s="62"/>
      <c r="S15" s="64">
        <v>1.8</v>
      </c>
      <c r="T15" s="62">
        <v>14</v>
      </c>
      <c r="U15" s="62">
        <v>11</v>
      </c>
      <c r="V15" s="62"/>
      <c r="W15" s="62"/>
      <c r="X15" s="62"/>
      <c r="Y15" s="62"/>
    </row>
    <row r="16" spans="1:25">
      <c r="A16" s="62">
        <v>20</v>
      </c>
      <c r="B16" s="62">
        <v>20</v>
      </c>
      <c r="C16" s="62">
        <v>20</v>
      </c>
      <c r="D16" s="63"/>
      <c r="E16" s="62"/>
      <c r="F16" s="64">
        <v>16</v>
      </c>
      <c r="G16" s="64">
        <v>1.9</v>
      </c>
      <c r="H16" s="64">
        <v>1.9</v>
      </c>
      <c r="I16" s="64">
        <v>1.9</v>
      </c>
      <c r="J16" s="62"/>
      <c r="K16" s="63"/>
      <c r="L16" s="63"/>
      <c r="M16" s="63"/>
      <c r="N16" s="63"/>
      <c r="O16" s="64"/>
      <c r="P16" s="64"/>
      <c r="Q16" s="62">
        <v>21</v>
      </c>
      <c r="R16" s="62"/>
      <c r="S16" s="64">
        <v>1.9</v>
      </c>
      <c r="T16" s="62">
        <v>15</v>
      </c>
      <c r="U16" s="62">
        <v>12</v>
      </c>
      <c r="V16" s="62"/>
      <c r="W16" s="62"/>
      <c r="X16" s="62"/>
      <c r="Y16" s="62"/>
    </row>
    <row r="17" spans="1:25">
      <c r="A17" s="62">
        <v>19</v>
      </c>
      <c r="B17" s="62">
        <v>19</v>
      </c>
      <c r="C17" s="62">
        <v>19</v>
      </c>
      <c r="D17" s="63"/>
      <c r="E17" s="62"/>
      <c r="F17" s="64">
        <v>15</v>
      </c>
      <c r="G17" s="64">
        <v>2</v>
      </c>
      <c r="H17" s="64">
        <v>2</v>
      </c>
      <c r="I17" s="64">
        <v>2</v>
      </c>
      <c r="J17" s="62"/>
      <c r="K17" s="63"/>
      <c r="L17" s="63"/>
      <c r="M17" s="63"/>
      <c r="N17" s="63"/>
      <c r="O17" s="64"/>
      <c r="P17" s="64"/>
      <c r="Q17" s="62">
        <v>20</v>
      </c>
      <c r="R17" s="62"/>
      <c r="S17" s="64">
        <v>2</v>
      </c>
      <c r="T17" s="62">
        <v>16</v>
      </c>
      <c r="U17" s="62">
        <v>13</v>
      </c>
      <c r="V17" s="62"/>
      <c r="W17" s="62"/>
      <c r="X17" s="62"/>
      <c r="Y17" s="62"/>
    </row>
    <row r="18" spans="1:25">
      <c r="A18" s="62">
        <v>18</v>
      </c>
      <c r="B18" s="62">
        <v>18</v>
      </c>
      <c r="C18" s="62">
        <v>18</v>
      </c>
      <c r="D18" s="63"/>
      <c r="E18" s="62"/>
      <c r="F18" s="64">
        <v>14</v>
      </c>
      <c r="G18" s="64">
        <v>3</v>
      </c>
      <c r="H18" s="64">
        <v>2.1</v>
      </c>
      <c r="I18" s="64">
        <v>2.1</v>
      </c>
      <c r="J18" s="62"/>
      <c r="K18" s="63"/>
      <c r="L18" s="63"/>
      <c r="M18" s="63"/>
      <c r="N18" s="63"/>
      <c r="O18" s="64"/>
      <c r="P18" s="64"/>
      <c r="Q18" s="62">
        <v>19</v>
      </c>
      <c r="R18" s="62"/>
      <c r="S18" s="64">
        <v>2.1</v>
      </c>
      <c r="T18" s="62">
        <v>17</v>
      </c>
      <c r="U18" s="62">
        <v>14</v>
      </c>
      <c r="V18" s="62"/>
      <c r="W18" s="62"/>
      <c r="X18" s="62"/>
      <c r="Y18" s="62"/>
    </row>
    <row r="19" spans="1:25">
      <c r="A19" s="62">
        <v>17</v>
      </c>
      <c r="B19" s="62">
        <v>17</v>
      </c>
      <c r="C19" s="62">
        <v>17</v>
      </c>
      <c r="D19" s="63"/>
      <c r="E19" s="62"/>
      <c r="F19" s="64">
        <v>13</v>
      </c>
      <c r="G19" s="64">
        <v>4</v>
      </c>
      <c r="H19" s="64">
        <v>2.2000000000000002</v>
      </c>
      <c r="I19" s="64">
        <v>2.2000000000000002</v>
      </c>
      <c r="J19" s="62"/>
      <c r="K19" s="63"/>
      <c r="L19" s="63"/>
      <c r="M19" s="63"/>
      <c r="N19" s="63"/>
      <c r="O19" s="64"/>
      <c r="P19" s="64"/>
      <c r="Q19" s="62">
        <v>18</v>
      </c>
      <c r="R19" s="62"/>
      <c r="S19" s="64">
        <v>2.2000000000000002</v>
      </c>
      <c r="T19" s="62">
        <v>18</v>
      </c>
      <c r="U19" s="62">
        <v>15</v>
      </c>
      <c r="V19" s="62"/>
      <c r="W19" s="62"/>
      <c r="X19" s="62"/>
      <c r="Y19" s="62"/>
    </row>
    <row r="20" spans="1:25">
      <c r="A20" s="62">
        <v>16</v>
      </c>
      <c r="B20" s="62">
        <v>16</v>
      </c>
      <c r="C20" s="62">
        <v>16</v>
      </c>
      <c r="D20" s="63"/>
      <c r="E20" s="62"/>
      <c r="F20" s="64">
        <v>12</v>
      </c>
      <c r="G20" s="64">
        <v>5</v>
      </c>
      <c r="H20" s="64">
        <v>2.2999999999999998</v>
      </c>
      <c r="I20" s="64">
        <v>2.2999999999999998</v>
      </c>
      <c r="J20" s="62"/>
      <c r="K20" s="63"/>
      <c r="L20" s="63"/>
      <c r="M20" s="63"/>
      <c r="N20" s="63"/>
      <c r="O20" s="64"/>
      <c r="P20" s="64"/>
      <c r="Q20" s="62">
        <v>17</v>
      </c>
      <c r="R20" s="62"/>
      <c r="S20" s="64">
        <v>2.2999999999999998</v>
      </c>
      <c r="T20" s="62">
        <v>19</v>
      </c>
      <c r="U20" s="62">
        <v>16</v>
      </c>
      <c r="V20" s="62"/>
      <c r="W20" s="62"/>
      <c r="X20" s="62"/>
      <c r="Y20" s="62"/>
    </row>
    <row r="21" spans="1:25">
      <c r="A21" s="62">
        <v>15</v>
      </c>
      <c r="B21" s="62">
        <v>15</v>
      </c>
      <c r="C21" s="62">
        <v>15</v>
      </c>
      <c r="D21" s="63"/>
      <c r="E21" s="62"/>
      <c r="F21" s="64">
        <v>11</v>
      </c>
      <c r="G21" s="64">
        <v>6</v>
      </c>
      <c r="H21" s="64">
        <v>2.4</v>
      </c>
      <c r="I21" s="64">
        <v>2.4</v>
      </c>
      <c r="J21" s="62"/>
      <c r="K21" s="63"/>
      <c r="L21" s="63"/>
      <c r="M21" s="63"/>
      <c r="N21" s="63"/>
      <c r="O21" s="64"/>
      <c r="P21" s="64"/>
      <c r="Q21" s="62">
        <v>16</v>
      </c>
      <c r="R21" s="62"/>
      <c r="S21" s="64">
        <v>2.4</v>
      </c>
      <c r="T21" s="62">
        <v>20</v>
      </c>
      <c r="U21" s="62">
        <v>17</v>
      </c>
      <c r="V21" s="62"/>
      <c r="W21" s="62"/>
      <c r="X21" s="62"/>
      <c r="Y21" s="62"/>
    </row>
    <row r="22" spans="1:25">
      <c r="A22" s="62">
        <v>14</v>
      </c>
      <c r="B22" s="62">
        <v>14</v>
      </c>
      <c r="C22" s="62">
        <v>14</v>
      </c>
      <c r="D22" s="63"/>
      <c r="E22" s="62"/>
      <c r="F22" s="64">
        <v>10</v>
      </c>
      <c r="G22" s="64">
        <v>7</v>
      </c>
      <c r="H22" s="64">
        <v>2.5</v>
      </c>
      <c r="I22" s="64">
        <v>2.5</v>
      </c>
      <c r="J22" s="62"/>
      <c r="K22" s="63"/>
      <c r="L22" s="63"/>
      <c r="M22" s="63"/>
      <c r="N22" s="63"/>
      <c r="O22" s="64"/>
      <c r="P22" s="64"/>
      <c r="Q22" s="62">
        <v>15</v>
      </c>
      <c r="R22" s="62"/>
      <c r="S22" s="64">
        <v>2.5</v>
      </c>
      <c r="T22" s="62">
        <v>21</v>
      </c>
      <c r="U22" s="62">
        <v>18</v>
      </c>
      <c r="V22" s="62"/>
      <c r="W22" s="62"/>
      <c r="X22" s="62"/>
      <c r="Y22" s="62"/>
    </row>
    <row r="23" spans="1:25">
      <c r="A23" s="62">
        <v>13</v>
      </c>
      <c r="B23" s="62">
        <v>13</v>
      </c>
      <c r="C23" s="62">
        <v>13</v>
      </c>
      <c r="D23" s="63"/>
      <c r="E23" s="62"/>
      <c r="F23" s="64">
        <v>9</v>
      </c>
      <c r="G23" s="64">
        <v>8</v>
      </c>
      <c r="H23" s="64">
        <v>2.6</v>
      </c>
      <c r="I23" s="64">
        <v>2.6</v>
      </c>
      <c r="J23" s="62"/>
      <c r="K23" s="63"/>
      <c r="L23" s="63"/>
      <c r="M23" s="63"/>
      <c r="N23" s="63"/>
      <c r="O23" s="64"/>
      <c r="P23" s="64"/>
      <c r="Q23" s="62">
        <v>14</v>
      </c>
      <c r="R23" s="62"/>
      <c r="S23" s="64">
        <v>2.6</v>
      </c>
      <c r="T23" s="62">
        <v>22</v>
      </c>
      <c r="U23" s="62">
        <v>19</v>
      </c>
      <c r="V23" s="62"/>
      <c r="W23" s="62"/>
      <c r="X23" s="62"/>
      <c r="Y23" s="62"/>
    </row>
    <row r="24" spans="1:25">
      <c r="A24" s="62">
        <v>12</v>
      </c>
      <c r="B24" s="62">
        <v>12</v>
      </c>
      <c r="C24" s="62">
        <v>12</v>
      </c>
      <c r="D24" s="63"/>
      <c r="E24" s="62"/>
      <c r="F24" s="64">
        <v>8</v>
      </c>
      <c r="G24" s="64">
        <v>9</v>
      </c>
      <c r="H24" s="64">
        <v>2.7</v>
      </c>
      <c r="I24" s="64">
        <v>2.7</v>
      </c>
      <c r="J24" s="62"/>
      <c r="K24" s="63"/>
      <c r="L24" s="63"/>
      <c r="M24" s="63"/>
      <c r="N24" s="63"/>
      <c r="O24" s="64"/>
      <c r="P24" s="64"/>
      <c r="Q24" s="62">
        <v>13</v>
      </c>
      <c r="R24" s="62"/>
      <c r="S24" s="64">
        <v>2.7</v>
      </c>
      <c r="T24" s="62">
        <v>23</v>
      </c>
      <c r="U24" s="62">
        <v>20</v>
      </c>
      <c r="V24" s="62"/>
      <c r="W24" s="62"/>
      <c r="X24" s="62"/>
      <c r="Y24" s="62"/>
    </row>
    <row r="25" spans="1:25">
      <c r="A25" s="62">
        <v>11</v>
      </c>
      <c r="B25" s="62">
        <v>11</v>
      </c>
      <c r="C25" s="62">
        <v>11</v>
      </c>
      <c r="D25" s="63"/>
      <c r="E25" s="62"/>
      <c r="F25" s="64">
        <v>7</v>
      </c>
      <c r="G25" s="64">
        <v>10</v>
      </c>
      <c r="H25" s="64">
        <v>2.8</v>
      </c>
      <c r="I25" s="64">
        <v>2.8</v>
      </c>
      <c r="J25" s="62"/>
      <c r="K25" s="63"/>
      <c r="L25" s="63"/>
      <c r="M25" s="63"/>
      <c r="N25" s="63"/>
      <c r="O25" s="64"/>
      <c r="P25" s="64"/>
      <c r="Q25" s="62">
        <v>12</v>
      </c>
      <c r="R25" s="62"/>
      <c r="S25" s="64">
        <v>2.8</v>
      </c>
      <c r="T25" s="62">
        <v>24</v>
      </c>
      <c r="U25" s="62">
        <v>21</v>
      </c>
      <c r="V25" s="62"/>
      <c r="W25" s="62"/>
      <c r="X25" s="62"/>
      <c r="Y25" s="62"/>
    </row>
    <row r="26" spans="1:25">
      <c r="A26" s="62">
        <v>10</v>
      </c>
      <c r="B26" s="62">
        <v>10</v>
      </c>
      <c r="C26" s="62">
        <v>10</v>
      </c>
      <c r="D26" s="63"/>
      <c r="E26" s="62"/>
      <c r="F26" s="64">
        <v>6</v>
      </c>
      <c r="G26" s="64">
        <v>11</v>
      </c>
      <c r="H26" s="64">
        <v>2.9</v>
      </c>
      <c r="I26" s="64">
        <v>2.9</v>
      </c>
      <c r="J26" s="62"/>
      <c r="K26" s="63"/>
      <c r="L26" s="63"/>
      <c r="M26" s="63"/>
      <c r="N26" s="63"/>
      <c r="O26" s="64"/>
      <c r="P26" s="64"/>
      <c r="Q26" s="62">
        <v>11</v>
      </c>
      <c r="R26" s="62"/>
      <c r="S26" s="64">
        <v>2.9</v>
      </c>
      <c r="T26" s="62">
        <v>25</v>
      </c>
      <c r="U26" s="62">
        <v>22</v>
      </c>
      <c r="V26" s="62"/>
      <c r="W26" s="62"/>
      <c r="X26" s="62"/>
      <c r="Y26" s="62"/>
    </row>
    <row r="27" spans="1:25">
      <c r="A27" s="62">
        <v>9</v>
      </c>
      <c r="B27" s="62">
        <v>9</v>
      </c>
      <c r="C27" s="62">
        <v>9</v>
      </c>
      <c r="D27" s="63"/>
      <c r="E27" s="62"/>
      <c r="F27" s="64">
        <v>5</v>
      </c>
      <c r="G27" s="64">
        <v>12</v>
      </c>
      <c r="H27" s="64">
        <v>3</v>
      </c>
      <c r="I27" s="64">
        <v>3</v>
      </c>
      <c r="J27" s="62"/>
      <c r="K27" s="63"/>
      <c r="L27" s="63"/>
      <c r="M27" s="63"/>
      <c r="N27" s="63"/>
      <c r="O27" s="64"/>
      <c r="P27" s="64"/>
      <c r="Q27" s="62">
        <v>10</v>
      </c>
      <c r="R27" s="62"/>
      <c r="S27" s="64">
        <v>3</v>
      </c>
      <c r="T27" s="62">
        <v>26</v>
      </c>
      <c r="U27" s="62">
        <v>23</v>
      </c>
      <c r="V27" s="62"/>
      <c r="W27" s="62"/>
      <c r="X27" s="62"/>
      <c r="Y27" s="62"/>
    </row>
    <row r="28" spans="1:25">
      <c r="A28" s="62">
        <v>8</v>
      </c>
      <c r="B28" s="62">
        <v>8</v>
      </c>
      <c r="C28" s="62">
        <v>8</v>
      </c>
      <c r="D28" s="63"/>
      <c r="E28" s="62"/>
      <c r="F28" s="64">
        <v>4</v>
      </c>
      <c r="G28" s="64">
        <v>13</v>
      </c>
      <c r="H28" s="64">
        <v>3.1</v>
      </c>
      <c r="I28" s="64">
        <v>3.1</v>
      </c>
      <c r="J28" s="62"/>
      <c r="K28" s="63"/>
      <c r="L28" s="63"/>
      <c r="M28" s="63"/>
      <c r="N28" s="63"/>
      <c r="O28" s="64"/>
      <c r="P28" s="64"/>
      <c r="Q28" s="62">
        <v>9</v>
      </c>
      <c r="R28" s="62"/>
      <c r="S28" s="64">
        <v>3.1</v>
      </c>
      <c r="T28" s="62">
        <v>27</v>
      </c>
      <c r="U28" s="62">
        <v>24</v>
      </c>
      <c r="V28" s="62"/>
      <c r="W28" s="62"/>
      <c r="X28" s="62"/>
      <c r="Y28" s="62"/>
    </row>
    <row r="29" spans="1:25">
      <c r="A29" s="62">
        <v>7</v>
      </c>
      <c r="B29" s="62">
        <v>7</v>
      </c>
      <c r="C29" s="62">
        <v>7</v>
      </c>
      <c r="D29" s="63"/>
      <c r="E29" s="62"/>
      <c r="F29" s="64">
        <v>3</v>
      </c>
      <c r="G29" s="64">
        <v>14</v>
      </c>
      <c r="H29" s="64">
        <v>3.2</v>
      </c>
      <c r="I29" s="64">
        <v>3.2</v>
      </c>
      <c r="J29" s="62"/>
      <c r="K29" s="63"/>
      <c r="L29" s="63"/>
      <c r="M29" s="63"/>
      <c r="N29" s="63"/>
      <c r="O29" s="64"/>
      <c r="P29" s="64"/>
      <c r="Q29" s="62">
        <v>8</v>
      </c>
      <c r="R29" s="62"/>
      <c r="S29" s="64">
        <v>3.2</v>
      </c>
      <c r="T29" s="62">
        <v>28</v>
      </c>
      <c r="U29" s="62">
        <v>25</v>
      </c>
      <c r="V29" s="62"/>
      <c r="W29" s="62"/>
      <c r="X29" s="62"/>
      <c r="Y29" s="62"/>
    </row>
    <row r="30" spans="1:25">
      <c r="A30" s="62">
        <v>6</v>
      </c>
      <c r="B30" s="62">
        <v>6</v>
      </c>
      <c r="C30" s="62">
        <v>6</v>
      </c>
      <c r="D30" s="63"/>
      <c r="E30" s="62"/>
      <c r="F30" s="64">
        <v>2</v>
      </c>
      <c r="G30" s="64">
        <v>15</v>
      </c>
      <c r="H30" s="64">
        <v>3.3</v>
      </c>
      <c r="I30" s="64">
        <v>3.3</v>
      </c>
      <c r="J30" s="62"/>
      <c r="K30" s="63"/>
      <c r="L30" s="63"/>
      <c r="M30" s="63"/>
      <c r="N30" s="63"/>
      <c r="O30" s="64"/>
      <c r="P30" s="64"/>
      <c r="Q30" s="62">
        <v>7</v>
      </c>
      <c r="R30" s="62"/>
      <c r="S30" s="64">
        <v>3.3</v>
      </c>
      <c r="T30" s="62">
        <v>29</v>
      </c>
      <c r="U30" s="62">
        <v>26</v>
      </c>
      <c r="V30" s="62"/>
      <c r="W30" s="62"/>
      <c r="X30" s="62"/>
      <c r="Y30" s="62"/>
    </row>
    <row r="31" spans="1:25">
      <c r="A31" s="62">
        <v>5</v>
      </c>
      <c r="B31" s="62">
        <v>5</v>
      </c>
      <c r="C31" s="62">
        <v>5</v>
      </c>
      <c r="D31" s="63"/>
      <c r="E31" s="62"/>
      <c r="F31" s="64">
        <v>1</v>
      </c>
      <c r="G31" s="64">
        <v>16</v>
      </c>
      <c r="H31" s="64">
        <v>3.4</v>
      </c>
      <c r="I31" s="64">
        <v>3.4</v>
      </c>
      <c r="J31" s="62"/>
      <c r="K31" s="63"/>
      <c r="L31" s="63"/>
      <c r="M31" s="63"/>
      <c r="N31" s="63"/>
      <c r="O31" s="64"/>
      <c r="P31" s="64"/>
      <c r="Q31" s="62">
        <v>6</v>
      </c>
      <c r="R31" s="62"/>
      <c r="S31" s="64">
        <v>3.4</v>
      </c>
      <c r="T31" s="62">
        <v>30</v>
      </c>
      <c r="U31" s="62">
        <v>27</v>
      </c>
      <c r="V31" s="62"/>
      <c r="W31" s="62"/>
      <c r="X31" s="62"/>
      <c r="Y31" s="62"/>
    </row>
    <row r="32" spans="1:25">
      <c r="A32" s="62">
        <v>4</v>
      </c>
      <c r="B32" s="62">
        <v>4</v>
      </c>
      <c r="C32" s="62">
        <v>4</v>
      </c>
      <c r="D32" s="63"/>
      <c r="E32" s="62"/>
      <c r="F32" s="64">
        <v>8.1</v>
      </c>
      <c r="G32" s="64">
        <v>17</v>
      </c>
      <c r="H32" s="64">
        <v>3.5</v>
      </c>
      <c r="I32" s="64">
        <v>3.5</v>
      </c>
      <c r="J32" s="62"/>
      <c r="K32" s="63"/>
      <c r="L32" s="63"/>
      <c r="M32" s="63"/>
      <c r="N32" s="63"/>
      <c r="O32" s="64"/>
      <c r="P32" s="64"/>
      <c r="Q32" s="62">
        <v>5</v>
      </c>
      <c r="R32" s="62"/>
      <c r="S32" s="64">
        <v>3.5</v>
      </c>
      <c r="T32" s="62">
        <v>31</v>
      </c>
      <c r="U32" s="62">
        <v>28</v>
      </c>
      <c r="V32" s="62"/>
      <c r="W32" s="62"/>
      <c r="X32" s="62"/>
      <c r="Y32" s="62"/>
    </row>
    <row r="33" spans="1:25">
      <c r="A33" s="62">
        <v>3</v>
      </c>
      <c r="B33" s="62">
        <v>3</v>
      </c>
      <c r="C33" s="62">
        <v>3</v>
      </c>
      <c r="D33" s="63"/>
      <c r="E33" s="62"/>
      <c r="F33" s="62">
        <v>8.1999999999999993</v>
      </c>
      <c r="G33" s="64">
        <v>18</v>
      </c>
      <c r="H33" s="64">
        <v>3.6</v>
      </c>
      <c r="I33" s="64">
        <v>3.6</v>
      </c>
      <c r="J33" s="62"/>
      <c r="K33" s="63"/>
      <c r="L33" s="63"/>
      <c r="M33" s="63"/>
      <c r="N33" s="63"/>
      <c r="O33" s="64"/>
      <c r="P33" s="64"/>
      <c r="Q33" s="62">
        <v>4</v>
      </c>
      <c r="R33" s="62"/>
      <c r="S33" s="64">
        <v>3.6</v>
      </c>
      <c r="T33" s="62">
        <v>32</v>
      </c>
      <c r="U33" s="62">
        <v>29</v>
      </c>
      <c r="V33" s="62"/>
      <c r="W33" s="62"/>
      <c r="X33" s="62"/>
      <c r="Y33" s="62"/>
    </row>
    <row r="34" spans="1:25">
      <c r="A34" s="62">
        <v>2</v>
      </c>
      <c r="B34" s="62">
        <v>2</v>
      </c>
      <c r="C34" s="62">
        <v>2</v>
      </c>
      <c r="D34" s="63"/>
      <c r="E34" s="62"/>
      <c r="F34" s="62">
        <v>8.3000000000000007</v>
      </c>
      <c r="G34" s="64">
        <v>19</v>
      </c>
      <c r="H34" s="64">
        <v>3.7</v>
      </c>
      <c r="I34" s="64">
        <v>3.7</v>
      </c>
      <c r="J34" s="62"/>
      <c r="K34" s="63"/>
      <c r="L34" s="63"/>
      <c r="M34" s="63"/>
      <c r="N34" s="63"/>
      <c r="O34" s="64"/>
      <c r="P34" s="64"/>
      <c r="Q34" s="62">
        <v>3</v>
      </c>
      <c r="R34" s="62"/>
      <c r="S34" s="64">
        <v>3.7</v>
      </c>
      <c r="T34" s="62">
        <v>33</v>
      </c>
      <c r="U34" s="62">
        <v>30</v>
      </c>
      <c r="V34" s="62"/>
      <c r="W34" s="62"/>
      <c r="X34" s="62"/>
      <c r="Y34" s="62"/>
    </row>
    <row r="35" spans="1:25">
      <c r="A35" s="62">
        <v>1</v>
      </c>
      <c r="B35" s="62">
        <v>1</v>
      </c>
      <c r="C35" s="62">
        <v>1</v>
      </c>
      <c r="D35" s="63"/>
      <c r="E35" s="62"/>
      <c r="F35" s="62"/>
      <c r="G35" s="64">
        <v>20</v>
      </c>
      <c r="H35" s="64">
        <v>3.8</v>
      </c>
      <c r="I35" s="64">
        <v>3.8</v>
      </c>
      <c r="J35" s="62"/>
      <c r="K35" s="63"/>
      <c r="L35" s="63"/>
      <c r="M35" s="63"/>
      <c r="N35" s="63"/>
      <c r="O35" s="64"/>
      <c r="P35" s="64"/>
      <c r="Q35" s="62">
        <v>2</v>
      </c>
      <c r="R35" s="62"/>
      <c r="S35" s="64">
        <v>3.8</v>
      </c>
      <c r="T35" s="62">
        <v>34</v>
      </c>
      <c r="U35" s="62">
        <v>31</v>
      </c>
      <c r="V35" s="62"/>
      <c r="W35" s="62"/>
      <c r="X35" s="62"/>
      <c r="Y35" s="62"/>
    </row>
    <row r="36" spans="1:25">
      <c r="A36" s="62">
        <v>0</v>
      </c>
      <c r="B36" s="62">
        <v>0</v>
      </c>
      <c r="C36" s="62">
        <v>0</v>
      </c>
      <c r="D36" s="63"/>
      <c r="E36" s="62"/>
      <c r="F36" s="62"/>
      <c r="G36" s="64">
        <v>21</v>
      </c>
      <c r="H36" s="64">
        <v>3.9</v>
      </c>
      <c r="I36" s="64">
        <v>3.9</v>
      </c>
      <c r="J36" s="62"/>
      <c r="K36" s="63"/>
      <c r="L36" s="63"/>
      <c r="M36" s="63"/>
      <c r="N36" s="63"/>
      <c r="O36" s="64"/>
      <c r="P36" s="64"/>
      <c r="Q36" s="62">
        <v>1</v>
      </c>
      <c r="R36" s="62"/>
      <c r="S36" s="64">
        <v>3.9</v>
      </c>
      <c r="T36" s="62">
        <v>35</v>
      </c>
      <c r="U36" s="62">
        <v>32</v>
      </c>
      <c r="V36" s="62"/>
      <c r="W36" s="62"/>
      <c r="X36" s="62"/>
      <c r="Y36" s="62"/>
    </row>
    <row r="37" spans="1:25">
      <c r="A37" s="62"/>
      <c r="B37" s="62"/>
      <c r="C37" s="62"/>
      <c r="D37" s="63"/>
      <c r="E37" s="62"/>
      <c r="F37" s="62"/>
      <c r="G37" s="64">
        <v>22</v>
      </c>
      <c r="H37" s="64">
        <v>4</v>
      </c>
      <c r="I37" s="64">
        <v>4</v>
      </c>
      <c r="J37" s="62"/>
      <c r="K37" s="63"/>
      <c r="L37" s="63"/>
      <c r="M37" s="63"/>
      <c r="N37" s="63"/>
      <c r="O37" s="64"/>
      <c r="P37" s="64"/>
      <c r="Q37" s="62"/>
      <c r="R37" s="62"/>
      <c r="S37" s="64">
        <v>4</v>
      </c>
      <c r="T37" s="62">
        <v>36</v>
      </c>
      <c r="U37" s="62">
        <v>33</v>
      </c>
      <c r="V37" s="62"/>
      <c r="W37" s="62"/>
      <c r="X37" s="62"/>
      <c r="Y37" s="62"/>
    </row>
    <row r="38" spans="1:25">
      <c r="A38" s="62"/>
      <c r="B38" s="62"/>
      <c r="C38" s="62"/>
      <c r="D38" s="63"/>
      <c r="E38" s="62"/>
      <c r="F38" s="62"/>
      <c r="G38" s="64">
        <v>23</v>
      </c>
      <c r="H38" s="64">
        <v>4.0999999999999996</v>
      </c>
      <c r="I38" s="64">
        <v>4.0999999999999996</v>
      </c>
      <c r="J38" s="62"/>
      <c r="K38" s="63"/>
      <c r="L38" s="63"/>
      <c r="M38" s="63"/>
      <c r="N38" s="63"/>
      <c r="O38" s="64"/>
      <c r="P38" s="64"/>
      <c r="Q38" s="62"/>
      <c r="R38" s="62"/>
      <c r="S38" s="64">
        <v>4.0999999999999996</v>
      </c>
      <c r="T38" s="62">
        <v>37</v>
      </c>
      <c r="U38" s="62">
        <v>34</v>
      </c>
      <c r="V38" s="62"/>
      <c r="W38" s="62"/>
      <c r="X38" s="62"/>
      <c r="Y38" s="62"/>
    </row>
    <row r="39" spans="1:25">
      <c r="A39" s="62"/>
      <c r="B39" s="62"/>
      <c r="C39" s="62"/>
      <c r="D39" s="63"/>
      <c r="E39" s="62"/>
      <c r="F39" s="62"/>
      <c r="G39" s="64">
        <v>24</v>
      </c>
      <c r="H39" s="64">
        <v>4.2</v>
      </c>
      <c r="I39" s="64">
        <v>4.2</v>
      </c>
      <c r="J39" s="62"/>
      <c r="K39" s="63"/>
      <c r="L39" s="63"/>
      <c r="M39" s="63"/>
      <c r="N39" s="63"/>
      <c r="O39" s="64"/>
      <c r="P39" s="64"/>
      <c r="Q39" s="62"/>
      <c r="R39" s="62"/>
      <c r="S39" s="64">
        <v>4.2</v>
      </c>
      <c r="T39" s="62">
        <v>38</v>
      </c>
      <c r="U39" s="62">
        <v>35</v>
      </c>
      <c r="V39" s="62"/>
      <c r="W39" s="62"/>
      <c r="X39" s="62"/>
      <c r="Y39" s="62"/>
    </row>
    <row r="40" spans="1:25">
      <c r="A40" s="62"/>
      <c r="B40" s="62"/>
      <c r="C40" s="62"/>
      <c r="D40" s="63"/>
      <c r="E40" s="62"/>
      <c r="F40" s="62"/>
      <c r="G40" s="64">
        <v>25</v>
      </c>
      <c r="H40" s="64">
        <v>4.3</v>
      </c>
      <c r="I40" s="64">
        <v>4.3</v>
      </c>
      <c r="J40" s="62"/>
      <c r="K40" s="63"/>
      <c r="L40" s="63"/>
      <c r="M40" s="63"/>
      <c r="N40" s="63"/>
      <c r="O40" s="64"/>
      <c r="P40" s="64"/>
      <c r="Q40" s="62"/>
      <c r="R40" s="62"/>
      <c r="S40" s="64">
        <v>4.3</v>
      </c>
      <c r="T40" s="62">
        <v>39</v>
      </c>
      <c r="U40" s="62">
        <v>36</v>
      </c>
      <c r="V40" s="62"/>
      <c r="W40" s="62"/>
      <c r="X40" s="62"/>
      <c r="Y40" s="62"/>
    </row>
    <row r="41" spans="1:25">
      <c r="A41" s="62"/>
      <c r="B41" s="62"/>
      <c r="C41" s="62"/>
      <c r="D41" s="63"/>
      <c r="E41" s="62"/>
      <c r="F41" s="62"/>
      <c r="G41" s="64">
        <v>26</v>
      </c>
      <c r="H41" s="64">
        <v>4.4000000000000004</v>
      </c>
      <c r="I41" s="64">
        <v>4.4000000000000004</v>
      </c>
      <c r="J41" s="62"/>
      <c r="K41" s="63"/>
      <c r="L41" s="63"/>
      <c r="M41" s="63"/>
      <c r="N41" s="63"/>
      <c r="O41" s="64"/>
      <c r="P41" s="64"/>
      <c r="Q41" s="62"/>
      <c r="R41" s="62"/>
      <c r="S41" s="64">
        <v>4.4000000000000004</v>
      </c>
      <c r="T41" s="62">
        <v>40</v>
      </c>
      <c r="U41" s="62">
        <v>37</v>
      </c>
      <c r="V41" s="62"/>
      <c r="W41" s="62"/>
      <c r="X41" s="62"/>
      <c r="Y41" s="62"/>
    </row>
    <row r="42" spans="1:25">
      <c r="A42" s="62"/>
      <c r="B42" s="62"/>
      <c r="C42" s="62"/>
      <c r="D42" s="63"/>
      <c r="E42" s="62"/>
      <c r="F42" s="62"/>
      <c r="G42" s="64">
        <v>27</v>
      </c>
      <c r="H42" s="64">
        <v>4.5</v>
      </c>
      <c r="I42" s="64">
        <v>4.5</v>
      </c>
      <c r="J42" s="62"/>
      <c r="K42" s="63"/>
      <c r="L42" s="63"/>
      <c r="M42" s="63"/>
      <c r="N42" s="63"/>
      <c r="O42" s="64"/>
      <c r="P42" s="64"/>
      <c r="Q42" s="62"/>
      <c r="R42" s="62"/>
      <c r="S42" s="64">
        <v>4.5</v>
      </c>
      <c r="T42" s="62">
        <v>41</v>
      </c>
      <c r="U42" s="62">
        <v>38</v>
      </c>
      <c r="V42" s="62"/>
      <c r="W42" s="62"/>
      <c r="X42" s="62"/>
      <c r="Y42" s="62"/>
    </row>
    <row r="43" spans="1:25">
      <c r="A43" s="62"/>
      <c r="B43" s="62"/>
      <c r="C43" s="62"/>
      <c r="D43" s="63"/>
      <c r="E43" s="62"/>
      <c r="F43" s="62"/>
      <c r="G43" s="64">
        <v>28</v>
      </c>
      <c r="H43" s="64">
        <v>4.5999999999999996</v>
      </c>
      <c r="I43" s="64">
        <v>4.5999999999999996</v>
      </c>
      <c r="J43" s="62"/>
      <c r="K43" s="63"/>
      <c r="L43" s="63"/>
      <c r="M43" s="63"/>
      <c r="N43" s="63"/>
      <c r="O43" s="64"/>
      <c r="P43" s="64"/>
      <c r="Q43" s="62"/>
      <c r="R43" s="62"/>
      <c r="S43" s="64">
        <v>4.5999999999999996</v>
      </c>
      <c r="T43" s="62">
        <v>42</v>
      </c>
      <c r="U43" s="62">
        <v>39</v>
      </c>
      <c r="V43" s="62"/>
      <c r="W43" s="62"/>
      <c r="X43" s="62"/>
      <c r="Y43" s="62"/>
    </row>
    <row r="44" spans="1:25">
      <c r="A44" s="62"/>
      <c r="B44" s="62"/>
      <c r="C44" s="62"/>
      <c r="D44" s="63"/>
      <c r="E44" s="62"/>
      <c r="F44" s="62"/>
      <c r="G44" s="64">
        <v>29</v>
      </c>
      <c r="H44" s="64">
        <v>4.7</v>
      </c>
      <c r="I44" s="64">
        <v>4.7</v>
      </c>
      <c r="J44" s="62"/>
      <c r="K44" s="63"/>
      <c r="L44" s="63"/>
      <c r="M44" s="63"/>
      <c r="N44" s="63"/>
      <c r="O44" s="64"/>
      <c r="P44" s="64"/>
      <c r="Q44" s="62"/>
      <c r="R44" s="62"/>
      <c r="S44" s="64">
        <v>4.7</v>
      </c>
      <c r="T44" s="62">
        <v>43</v>
      </c>
      <c r="U44" s="62">
        <v>40</v>
      </c>
      <c r="V44" s="62"/>
      <c r="W44" s="62"/>
      <c r="X44" s="62"/>
      <c r="Y44" s="62"/>
    </row>
    <row r="45" spans="1:25">
      <c r="A45" s="62"/>
      <c r="B45" s="62"/>
      <c r="C45" s="62"/>
      <c r="D45" s="63"/>
      <c r="E45" s="62"/>
      <c r="F45" s="62"/>
      <c r="G45" s="64">
        <v>30</v>
      </c>
      <c r="H45" s="64">
        <v>4.7999999999999901</v>
      </c>
      <c r="I45" s="64">
        <v>4.7999999999999901</v>
      </c>
      <c r="J45" s="62"/>
      <c r="K45" s="63"/>
      <c r="L45" s="63"/>
      <c r="M45" s="63"/>
      <c r="N45" s="63"/>
      <c r="O45" s="64"/>
      <c r="P45" s="64"/>
      <c r="Q45" s="62"/>
      <c r="R45" s="62"/>
      <c r="S45" s="64">
        <v>4.7999999999999901</v>
      </c>
      <c r="T45" s="62">
        <v>44</v>
      </c>
      <c r="U45" s="62">
        <v>41</v>
      </c>
      <c r="V45" s="62"/>
      <c r="W45" s="62"/>
      <c r="X45" s="62"/>
      <c r="Y45" s="62"/>
    </row>
    <row r="46" spans="1:25">
      <c r="A46" s="62"/>
      <c r="B46" s="62"/>
      <c r="C46" s="62"/>
      <c r="D46" s="63"/>
      <c r="E46" s="62"/>
      <c r="F46" s="62"/>
      <c r="G46" s="64">
        <v>31</v>
      </c>
      <c r="H46" s="64">
        <v>4.8999999999999897</v>
      </c>
      <c r="I46" s="64">
        <v>4.8999999999999897</v>
      </c>
      <c r="J46" s="62"/>
      <c r="K46" s="63"/>
      <c r="L46" s="63"/>
      <c r="M46" s="63"/>
      <c r="N46" s="63"/>
      <c r="O46" s="64"/>
      <c r="P46" s="64"/>
      <c r="Q46" s="62"/>
      <c r="R46" s="62"/>
      <c r="S46" s="64">
        <v>4.8999999999999897</v>
      </c>
      <c r="T46" s="62">
        <v>45</v>
      </c>
      <c r="U46" s="62">
        <v>42</v>
      </c>
      <c r="V46" s="62"/>
      <c r="W46" s="62"/>
      <c r="X46" s="62"/>
      <c r="Y46" s="62"/>
    </row>
    <row r="47" spans="1:25">
      <c r="A47" s="62"/>
      <c r="B47" s="62"/>
      <c r="C47" s="62"/>
      <c r="D47" s="63"/>
      <c r="E47" s="62"/>
      <c r="F47" s="62"/>
      <c r="G47" s="64">
        <v>32</v>
      </c>
      <c r="H47" s="64">
        <v>5</v>
      </c>
      <c r="I47" s="64">
        <v>5</v>
      </c>
      <c r="J47" s="62"/>
      <c r="K47" s="63"/>
      <c r="L47" s="63"/>
      <c r="M47" s="63"/>
      <c r="N47" s="63"/>
      <c r="O47" s="64"/>
      <c r="P47" s="64"/>
      <c r="Q47" s="62"/>
      <c r="R47" s="62"/>
      <c r="S47" s="64">
        <v>5</v>
      </c>
      <c r="T47" s="62">
        <v>46</v>
      </c>
      <c r="U47" s="62">
        <v>43</v>
      </c>
      <c r="V47" s="62"/>
      <c r="W47" s="62"/>
      <c r="X47" s="62"/>
      <c r="Y47" s="62"/>
    </row>
    <row r="48" spans="1:25">
      <c r="A48" s="62"/>
      <c r="B48" s="62"/>
      <c r="C48" s="62"/>
      <c r="D48" s="63"/>
      <c r="E48" s="62"/>
      <c r="F48" s="62"/>
      <c r="G48" s="64">
        <v>33</v>
      </c>
      <c r="H48" s="64">
        <v>5.0999999999999899</v>
      </c>
      <c r="I48" s="64">
        <v>5.0999999999999899</v>
      </c>
      <c r="J48" s="62"/>
      <c r="K48" s="63"/>
      <c r="L48" s="63"/>
      <c r="M48" s="63"/>
      <c r="N48" s="63"/>
      <c r="O48" s="64"/>
      <c r="P48" s="64"/>
      <c r="Q48" s="62"/>
      <c r="R48" s="62"/>
      <c r="S48" s="64">
        <v>5.0999999999999899</v>
      </c>
      <c r="T48" s="62">
        <v>47</v>
      </c>
      <c r="U48" s="62">
        <v>44</v>
      </c>
      <c r="V48" s="62"/>
      <c r="W48" s="62"/>
      <c r="X48" s="62"/>
      <c r="Y48" s="62"/>
    </row>
    <row r="49" spans="1:25">
      <c r="A49" s="62"/>
      <c r="B49" s="62"/>
      <c r="C49" s="62"/>
      <c r="D49" s="63"/>
      <c r="E49" s="62"/>
      <c r="F49" s="62"/>
      <c r="G49" s="64">
        <v>34</v>
      </c>
      <c r="H49" s="64">
        <v>5.1999999999999904</v>
      </c>
      <c r="I49" s="64">
        <v>5.1999999999999904</v>
      </c>
      <c r="J49" s="62"/>
      <c r="K49" s="63"/>
      <c r="L49" s="63"/>
      <c r="M49" s="63"/>
      <c r="N49" s="63"/>
      <c r="O49" s="64"/>
      <c r="P49" s="64"/>
      <c r="Q49" s="62"/>
      <c r="R49" s="62"/>
      <c r="S49" s="64">
        <v>5.1999999999999904</v>
      </c>
      <c r="T49" s="62">
        <v>48</v>
      </c>
      <c r="U49" s="62">
        <v>45</v>
      </c>
      <c r="V49" s="62"/>
      <c r="W49" s="62"/>
      <c r="X49" s="62"/>
      <c r="Y49" s="62"/>
    </row>
    <row r="50" spans="1:25">
      <c r="A50" s="62"/>
      <c r="B50" s="62"/>
      <c r="C50" s="62"/>
      <c r="D50" s="63"/>
      <c r="E50" s="62"/>
      <c r="F50" s="62"/>
      <c r="G50" s="64">
        <v>35</v>
      </c>
      <c r="H50" s="64">
        <v>5.2999999999999901</v>
      </c>
      <c r="I50" s="64">
        <v>5.2999999999999901</v>
      </c>
      <c r="J50" s="62"/>
      <c r="K50" s="63"/>
      <c r="L50" s="63"/>
      <c r="M50" s="63"/>
      <c r="N50" s="63"/>
      <c r="O50" s="64"/>
      <c r="P50" s="64"/>
      <c r="Q50" s="62"/>
      <c r="R50" s="62"/>
      <c r="S50" s="64">
        <v>5.2999999999999901</v>
      </c>
      <c r="T50" s="62">
        <v>49</v>
      </c>
      <c r="U50" s="62">
        <v>46</v>
      </c>
      <c r="V50" s="62"/>
      <c r="W50" s="62"/>
      <c r="X50" s="62"/>
      <c r="Y50" s="62"/>
    </row>
    <row r="51" spans="1:25">
      <c r="A51" s="62"/>
      <c r="B51" s="62"/>
      <c r="C51" s="62"/>
      <c r="D51" s="63"/>
      <c r="E51" s="62"/>
      <c r="F51" s="62"/>
      <c r="G51" s="64">
        <v>36</v>
      </c>
      <c r="H51" s="64">
        <v>5.3999999999999897</v>
      </c>
      <c r="I51" s="64">
        <v>5.3999999999999897</v>
      </c>
      <c r="J51" s="62"/>
      <c r="K51" s="63"/>
      <c r="L51" s="63"/>
      <c r="M51" s="63"/>
      <c r="N51" s="63"/>
      <c r="O51" s="64"/>
      <c r="P51" s="64"/>
      <c r="Q51" s="62"/>
      <c r="R51" s="62"/>
      <c r="S51" s="64">
        <v>5.3999999999999897</v>
      </c>
      <c r="T51" s="62">
        <v>50</v>
      </c>
      <c r="U51" s="62">
        <v>47</v>
      </c>
      <c r="V51" s="62"/>
      <c r="W51" s="62"/>
      <c r="X51" s="62"/>
      <c r="Y51" s="62"/>
    </row>
    <row r="52" spans="1:25">
      <c r="A52" s="62"/>
      <c r="B52" s="62"/>
      <c r="C52" s="62"/>
      <c r="D52" s="63"/>
      <c r="E52" s="62"/>
      <c r="F52" s="62"/>
      <c r="G52" s="64">
        <v>37</v>
      </c>
      <c r="H52" s="64">
        <v>5.4999999999999902</v>
      </c>
      <c r="I52" s="64">
        <v>5.4999999999999902</v>
      </c>
      <c r="J52" s="62"/>
      <c r="K52" s="63"/>
      <c r="L52" s="63"/>
      <c r="M52" s="63"/>
      <c r="N52" s="63"/>
      <c r="O52" s="64"/>
      <c r="P52" s="64"/>
      <c r="Q52" s="62"/>
      <c r="R52" s="62"/>
      <c r="S52" s="64">
        <v>5.4999999999999902</v>
      </c>
      <c r="T52" s="62">
        <v>51</v>
      </c>
      <c r="U52" s="62">
        <v>48</v>
      </c>
      <c r="V52" s="62"/>
      <c r="W52" s="62"/>
      <c r="X52" s="62"/>
      <c r="Y52" s="62"/>
    </row>
    <row r="53" spans="1:25">
      <c r="A53" s="62"/>
      <c r="B53" s="62"/>
      <c r="C53" s="62"/>
      <c r="D53" s="63"/>
      <c r="E53" s="62"/>
      <c r="F53" s="62"/>
      <c r="G53" s="64">
        <v>38</v>
      </c>
      <c r="H53" s="64">
        <v>5.5999999999999899</v>
      </c>
      <c r="I53" s="64">
        <v>5.5999999999999899</v>
      </c>
      <c r="J53" s="62"/>
      <c r="K53" s="63"/>
      <c r="L53" s="63"/>
      <c r="M53" s="63"/>
      <c r="N53" s="63"/>
      <c r="O53" s="64"/>
      <c r="P53" s="64"/>
      <c r="Q53" s="62"/>
      <c r="R53" s="62"/>
      <c r="S53" s="64">
        <v>5.5999999999999899</v>
      </c>
      <c r="T53" s="62">
        <v>52</v>
      </c>
      <c r="U53" s="62">
        <v>49</v>
      </c>
      <c r="V53" s="62"/>
      <c r="W53" s="62"/>
      <c r="X53" s="62"/>
      <c r="Y53" s="62"/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293-B96F-AE4F-AA7D-F158B6819447}">
  <dimension ref="B2:L12"/>
  <sheetViews>
    <sheetView workbookViewId="0">
      <selection activeCell="E4" sqref="E4"/>
    </sheetView>
  </sheetViews>
  <sheetFormatPr defaultColWidth="10.77734375" defaultRowHeight="14.4"/>
  <cols>
    <col min="2" max="2" width="12.109375" customWidth="1"/>
    <col min="3" max="3" width="16" customWidth="1"/>
    <col min="4" max="4" width="13" customWidth="1"/>
    <col min="6" max="6" width="14.33203125" customWidth="1"/>
  </cols>
  <sheetData>
    <row r="2" spans="2:12">
      <c r="B2" s="107" t="s">
        <v>76</v>
      </c>
      <c r="C2" s="108"/>
      <c r="D2" s="108"/>
      <c r="E2" s="108"/>
      <c r="F2" s="108"/>
      <c r="G2" s="108"/>
      <c r="H2" s="108"/>
      <c r="I2" s="109"/>
    </row>
    <row r="3" spans="2:12">
      <c r="B3" s="110"/>
      <c r="C3" s="111"/>
      <c r="D3" s="111"/>
      <c r="E3" s="112"/>
      <c r="F3" s="77">
        <v>0.15</v>
      </c>
      <c r="G3" s="77">
        <v>0.2</v>
      </c>
      <c r="H3" s="77">
        <v>0.27</v>
      </c>
      <c r="I3" s="73"/>
    </row>
    <row r="4" spans="2:12">
      <c r="B4" s="113" t="s">
        <v>77</v>
      </c>
      <c r="C4" s="114"/>
      <c r="D4" s="115"/>
      <c r="E4" s="74">
        <v>38</v>
      </c>
      <c r="F4" s="79">
        <f>E4*1.3987</f>
        <v>53.150600000000004</v>
      </c>
      <c r="G4" s="79">
        <f>E4*1.4871</f>
        <v>56.509800000000006</v>
      </c>
      <c r="H4" s="79">
        <f>E4*1.6315</f>
        <v>61.997</v>
      </c>
      <c r="I4" s="73"/>
    </row>
    <row r="6" spans="2:12">
      <c r="B6" s="117" t="s">
        <v>76</v>
      </c>
      <c r="C6" s="117"/>
      <c r="D6" s="117"/>
      <c r="E6" s="117"/>
    </row>
    <row r="7" spans="2:12">
      <c r="B7" s="116" t="s">
        <v>78</v>
      </c>
      <c r="C7" s="116" t="s">
        <v>80</v>
      </c>
      <c r="D7" s="116" t="s">
        <v>79</v>
      </c>
      <c r="E7" s="118"/>
    </row>
    <row r="8" spans="2:12">
      <c r="B8" s="116"/>
      <c r="C8" s="116"/>
      <c r="D8" s="116"/>
      <c r="E8" s="119"/>
    </row>
    <row r="9" spans="2:12" ht="16.95" customHeight="1">
      <c r="B9" s="77">
        <v>0.15</v>
      </c>
      <c r="C9" s="78">
        <v>20.98</v>
      </c>
      <c r="D9" s="80">
        <f>(C9)/(1.3987)</f>
        <v>14.999642525201972</v>
      </c>
      <c r="E9" s="119"/>
      <c r="L9" s="75"/>
    </row>
    <row r="10" spans="2:12" ht="16.95" customHeight="1">
      <c r="B10" s="77">
        <v>0.2</v>
      </c>
      <c r="C10" s="78">
        <v>37.18</v>
      </c>
      <c r="D10" s="80">
        <f>(C10)/(1.4871)</f>
        <v>25.001681124335953</v>
      </c>
      <c r="E10" s="119"/>
      <c r="L10" s="75"/>
    </row>
    <row r="11" spans="2:12" ht="16.05" customHeight="1">
      <c r="B11" s="77">
        <v>0.27</v>
      </c>
      <c r="C11" s="78">
        <v>40.79</v>
      </c>
      <c r="D11" s="80">
        <f>(C11)/(1.6315)</f>
        <v>25.001532332209624</v>
      </c>
      <c r="E11" s="120"/>
      <c r="L11" s="75"/>
    </row>
    <row r="12" spans="2:12">
      <c r="D12" s="76"/>
    </row>
  </sheetData>
  <mergeCells count="8">
    <mergeCell ref="B2:I2"/>
    <mergeCell ref="B3:E3"/>
    <mergeCell ref="B4:D4"/>
    <mergeCell ref="C7:C8"/>
    <mergeCell ref="B7:B8"/>
    <mergeCell ref="D7:D8"/>
    <mergeCell ref="B6:E6"/>
    <mergeCell ref="E7:E1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35FE-BAD1-4490-ACC2-5340B7680ED1}">
  <sheetPr>
    <pageSetUpPr fitToPage="1"/>
  </sheetPr>
  <dimension ref="B1:N26"/>
  <sheetViews>
    <sheetView topLeftCell="A2" zoomScale="125" workbookViewId="0">
      <selection activeCell="D14" sqref="D14"/>
    </sheetView>
  </sheetViews>
  <sheetFormatPr defaultColWidth="8.77734375" defaultRowHeight="14.4"/>
  <cols>
    <col min="1" max="1" width="8.77734375" style="3"/>
    <col min="2" max="2" width="34.109375" style="3" customWidth="1"/>
    <col min="3" max="3" width="17.6640625" style="4" customWidth="1"/>
    <col min="4" max="4" width="13.44140625" style="3" customWidth="1"/>
    <col min="5" max="5" width="17.33203125" style="3" customWidth="1"/>
    <col min="6" max="6" width="13.44140625" style="3" customWidth="1"/>
    <col min="7" max="7" width="32.44140625" style="5" customWidth="1"/>
    <col min="8" max="8" width="20.77734375" style="3" customWidth="1"/>
    <col min="9" max="9" width="15.33203125" style="3" customWidth="1"/>
    <col min="10" max="16384" width="8.77734375" style="3"/>
  </cols>
  <sheetData>
    <row r="1" spans="2:14" ht="15" thickBot="1"/>
    <row r="2" spans="2:14" ht="15" thickTop="1">
      <c r="B2" s="129" t="s">
        <v>38</v>
      </c>
      <c r="C2" s="130"/>
      <c r="D2" s="130"/>
      <c r="E2" s="130"/>
      <c r="F2" s="130"/>
      <c r="G2" s="130"/>
      <c r="H2" s="130"/>
      <c r="I2" s="131"/>
    </row>
    <row r="3" spans="2:14">
      <c r="B3" s="132"/>
      <c r="C3" s="133"/>
      <c r="D3" s="133"/>
      <c r="E3" s="133"/>
      <c r="F3" s="133"/>
      <c r="G3" s="133"/>
      <c r="H3" s="133"/>
      <c r="I3" s="134"/>
    </row>
    <row r="4" spans="2:14" ht="15" thickBot="1">
      <c r="B4" s="17"/>
      <c r="C4" s="127" t="s">
        <v>43</v>
      </c>
      <c r="D4" s="128"/>
      <c r="E4" s="127" t="s">
        <v>52</v>
      </c>
      <c r="F4" s="128"/>
      <c r="G4" s="127" t="s">
        <v>50</v>
      </c>
      <c r="H4" s="135"/>
      <c r="I4" s="136"/>
    </row>
    <row r="5" spans="2:14" ht="15" thickTop="1">
      <c r="B5" s="7"/>
      <c r="C5" s="8" t="s">
        <v>0</v>
      </c>
      <c r="D5" s="9" t="s">
        <v>1</v>
      </c>
      <c r="E5" s="7" t="s">
        <v>0</v>
      </c>
      <c r="F5" s="9" t="s">
        <v>1</v>
      </c>
      <c r="G5" s="24"/>
      <c r="H5" s="25" t="s">
        <v>39</v>
      </c>
      <c r="I5" s="26" t="s">
        <v>2</v>
      </c>
    </row>
    <row r="6" spans="2:14">
      <c r="B6" s="10" t="s">
        <v>28</v>
      </c>
      <c r="C6" s="13">
        <v>1000</v>
      </c>
      <c r="D6" s="11">
        <f>C6/7.5</f>
        <v>133.33333333333334</v>
      </c>
      <c r="E6" s="21">
        <v>1113.45543</v>
      </c>
      <c r="F6" s="11">
        <f>E6/7.5</f>
        <v>148.460724</v>
      </c>
      <c r="G6" s="27" t="s">
        <v>4</v>
      </c>
      <c r="H6" s="28">
        <v>0.14000000000000001</v>
      </c>
      <c r="I6" s="29">
        <f>D22*H6</f>
        <v>363.80100605333314</v>
      </c>
    </row>
    <row r="7" spans="2:14">
      <c r="B7" s="10" t="s">
        <v>5</v>
      </c>
      <c r="C7" s="14">
        <v>14</v>
      </c>
      <c r="D7" s="11">
        <f>C6*C7</f>
        <v>14000</v>
      </c>
      <c r="E7" s="81">
        <v>14</v>
      </c>
      <c r="F7" s="11">
        <f>E7*E6</f>
        <v>15588.37602</v>
      </c>
      <c r="G7" s="27" t="s">
        <v>6</v>
      </c>
      <c r="H7" s="28">
        <v>0.01</v>
      </c>
      <c r="I7" s="29">
        <f>D22*H7</f>
        <v>25.985786146666651</v>
      </c>
    </row>
    <row r="8" spans="2:14">
      <c r="B8" s="10" t="s">
        <v>33</v>
      </c>
      <c r="C8" s="14">
        <v>5</v>
      </c>
      <c r="D8" s="12">
        <v>10</v>
      </c>
      <c r="E8" s="22">
        <v>5</v>
      </c>
      <c r="F8" s="12">
        <v>10</v>
      </c>
      <c r="G8" s="27" t="s">
        <v>31</v>
      </c>
      <c r="H8" s="28">
        <v>7.5900000000000004E-3</v>
      </c>
      <c r="I8" s="29">
        <f>(D22*H8)-Data!K5</f>
        <v>-132.09678831468</v>
      </c>
    </row>
    <row r="9" spans="2:14">
      <c r="B9" s="10" t="s">
        <v>7</v>
      </c>
      <c r="C9" s="14">
        <v>12</v>
      </c>
      <c r="D9" s="12"/>
      <c r="E9" s="22">
        <v>12</v>
      </c>
      <c r="F9" s="12"/>
      <c r="G9" s="27" t="s">
        <v>9</v>
      </c>
      <c r="H9" s="30">
        <v>1710.35</v>
      </c>
      <c r="I9" s="29"/>
    </row>
    <row r="10" spans="2:14">
      <c r="B10" s="10" t="s">
        <v>8</v>
      </c>
      <c r="C10" s="15"/>
      <c r="D10" s="11">
        <v>2079.85</v>
      </c>
      <c r="E10" s="21"/>
      <c r="F10" s="11">
        <v>2757.25</v>
      </c>
      <c r="G10" s="27" t="s">
        <v>29</v>
      </c>
      <c r="H10" s="31">
        <v>0.2</v>
      </c>
      <c r="I10" s="29"/>
    </row>
    <row r="11" spans="2:14">
      <c r="B11" s="10" t="s">
        <v>10</v>
      </c>
      <c r="C11" s="14">
        <v>0.13</v>
      </c>
      <c r="D11" s="11">
        <f>(C6*C11)*C9</f>
        <v>1560</v>
      </c>
      <c r="E11" s="21">
        <v>0.13</v>
      </c>
      <c r="F11" s="11">
        <f>(E6*E11)*E9</f>
        <v>1736.9904707999999</v>
      </c>
      <c r="G11" s="27" t="s">
        <v>30</v>
      </c>
      <c r="H11" s="30"/>
      <c r="I11" s="29">
        <f>((D22-I6-I7)*H10)-H9</f>
        <v>-1268.591635506667</v>
      </c>
    </row>
    <row r="12" spans="2:14">
      <c r="B12" s="10" t="s">
        <v>11</v>
      </c>
      <c r="C12" s="14">
        <v>7.0000000000000007E-2</v>
      </c>
      <c r="D12" s="11">
        <f>(C6*C12)*C9</f>
        <v>840</v>
      </c>
      <c r="E12" s="21">
        <v>7.0000000000000007E-2</v>
      </c>
      <c r="F12" s="11">
        <f>(E6*E12)*E9</f>
        <v>935.30256120000013</v>
      </c>
      <c r="G12" s="27"/>
      <c r="H12" s="28"/>
      <c r="I12" s="29"/>
    </row>
    <row r="13" spans="2:14">
      <c r="B13" s="10" t="s">
        <v>12</v>
      </c>
      <c r="C13" s="13">
        <v>20.98</v>
      </c>
      <c r="D13" s="11">
        <f>C13*C8</f>
        <v>104.9</v>
      </c>
      <c r="E13" s="21">
        <v>20.98</v>
      </c>
      <c r="F13" s="11">
        <f>E13*E8</f>
        <v>104.9</v>
      </c>
      <c r="G13" s="27"/>
      <c r="H13" s="28"/>
      <c r="I13" s="29"/>
    </row>
    <row r="14" spans="2:14">
      <c r="B14" s="10" t="s">
        <v>13</v>
      </c>
      <c r="C14" s="13">
        <v>0</v>
      </c>
      <c r="D14" s="11">
        <v>0</v>
      </c>
      <c r="E14" s="21">
        <v>0</v>
      </c>
      <c r="F14" s="11">
        <v>0</v>
      </c>
      <c r="G14" s="27"/>
      <c r="H14" s="28"/>
      <c r="I14" s="29"/>
    </row>
    <row r="15" spans="2:14">
      <c r="B15" s="10" t="s">
        <v>14</v>
      </c>
      <c r="C15" s="14">
        <v>0.08</v>
      </c>
      <c r="D15" s="11">
        <f>(D6*C15)*D8*(C8)</f>
        <v>533.33333333333348</v>
      </c>
      <c r="E15" s="21">
        <v>0.08</v>
      </c>
      <c r="F15" s="11">
        <f>(F6*E15)*F8*(E8)</f>
        <v>593.842896</v>
      </c>
      <c r="G15" s="27" t="s">
        <v>81</v>
      </c>
      <c r="H15" s="28">
        <v>1</v>
      </c>
      <c r="I15" s="29">
        <f>(E6-C6)*H15</f>
        <v>113.45542999999998</v>
      </c>
      <c r="N15" s="3" t="s">
        <v>42</v>
      </c>
    </row>
    <row r="16" spans="2:14">
      <c r="B16" s="10" t="s">
        <v>15</v>
      </c>
      <c r="C16" s="14">
        <v>0</v>
      </c>
      <c r="D16" s="11">
        <f>C16*C6</f>
        <v>0</v>
      </c>
      <c r="E16" s="22">
        <v>0</v>
      </c>
      <c r="F16" s="11">
        <f>E16*E6</f>
        <v>0</v>
      </c>
      <c r="G16" s="27" t="s">
        <v>16</v>
      </c>
      <c r="H16" s="28"/>
      <c r="I16" s="29">
        <f>H15*I15</f>
        <v>113.45542999999998</v>
      </c>
    </row>
    <row r="17" spans="2:9">
      <c r="B17" s="10"/>
      <c r="C17" s="14"/>
      <c r="D17" s="11">
        <v>0</v>
      </c>
      <c r="E17" s="21"/>
      <c r="F17" s="11"/>
      <c r="G17" s="27" t="s">
        <v>17</v>
      </c>
      <c r="H17" s="28"/>
      <c r="I17" s="29"/>
    </row>
    <row r="18" spans="2:9">
      <c r="B18" s="10" t="s">
        <v>40</v>
      </c>
      <c r="C18" s="14">
        <v>0</v>
      </c>
      <c r="D18" s="11">
        <f>2*(C18*C6)</f>
        <v>0</v>
      </c>
      <c r="E18" s="22">
        <v>0</v>
      </c>
      <c r="F18" s="11">
        <f>2*(E18*E6)</f>
        <v>0</v>
      </c>
      <c r="G18" s="27" t="s">
        <v>18</v>
      </c>
      <c r="H18" s="28"/>
      <c r="I18" s="29"/>
    </row>
    <row r="19" spans="2:9">
      <c r="B19" s="10" t="s">
        <v>47</v>
      </c>
      <c r="C19" s="14">
        <v>0</v>
      </c>
      <c r="D19" s="11">
        <f>C19*C20</f>
        <v>0</v>
      </c>
      <c r="E19" s="21">
        <v>0</v>
      </c>
      <c r="F19" s="11">
        <f>E19*E20</f>
        <v>0</v>
      </c>
      <c r="G19" s="27" t="s">
        <v>19</v>
      </c>
      <c r="H19" s="28"/>
      <c r="I19" s="29"/>
    </row>
    <row r="20" spans="2:9">
      <c r="B20" s="10" t="s">
        <v>49</v>
      </c>
      <c r="C20" s="14">
        <v>5</v>
      </c>
      <c r="D20" s="12"/>
      <c r="E20" s="22">
        <v>5</v>
      </c>
      <c r="F20" s="12">
        <v>0</v>
      </c>
      <c r="G20" s="27" t="s">
        <v>32</v>
      </c>
      <c r="H20" s="28"/>
      <c r="I20" s="29">
        <f>SUM(I6:I8,I11,I16,I17,I18,I19)</f>
        <v>-897.4462016213472</v>
      </c>
    </row>
    <row r="21" spans="2:9">
      <c r="B21" s="6" t="s">
        <v>44</v>
      </c>
      <c r="C21" s="14"/>
      <c r="D21" s="16">
        <f>SUM(D7+D10+D11+D12+D13+D14+D15+D16+D17+D18+D19)</f>
        <v>19118.083333333332</v>
      </c>
      <c r="E21" s="22"/>
      <c r="F21" s="23">
        <f>SUM(F7+F10+F11+F12+F13+F14+F15+F16+F17+F18+F19)</f>
        <v>21716.661947999997</v>
      </c>
      <c r="G21" s="27"/>
      <c r="H21" s="28"/>
      <c r="I21" s="29"/>
    </row>
    <row r="22" spans="2:9">
      <c r="B22" s="6" t="s">
        <v>45</v>
      </c>
      <c r="C22" s="14"/>
      <c r="D22" s="34">
        <f>F21-D21</f>
        <v>2598.5786146666651</v>
      </c>
      <c r="E22" s="18"/>
      <c r="F22" s="12"/>
      <c r="G22" s="27" t="s">
        <v>21</v>
      </c>
      <c r="H22" s="28"/>
      <c r="I22" s="32">
        <f>D22-I20</f>
        <v>3496.0248162880125</v>
      </c>
    </row>
    <row r="23" spans="2:9">
      <c r="B23" s="6"/>
      <c r="C23" s="14"/>
      <c r="D23" s="19"/>
      <c r="E23" s="20"/>
      <c r="F23" s="19"/>
      <c r="G23" s="33"/>
      <c r="H23" s="28"/>
      <c r="I23" s="32"/>
    </row>
    <row r="24" spans="2:9">
      <c r="B24" s="121"/>
      <c r="C24" s="122"/>
      <c r="D24" s="122"/>
      <c r="E24" s="122"/>
      <c r="F24" s="122"/>
      <c r="G24" s="122"/>
      <c r="H24" s="122"/>
      <c r="I24" s="123"/>
    </row>
    <row r="25" spans="2:9" ht="15" thickBot="1">
      <c r="B25" s="124"/>
      <c r="C25" s="125"/>
      <c r="D25" s="125"/>
      <c r="E25" s="125"/>
      <c r="F25" s="125"/>
      <c r="G25" s="125"/>
      <c r="H25" s="125"/>
      <c r="I25" s="126"/>
    </row>
    <row r="26" spans="2:9" ht="15" thickTop="1"/>
  </sheetData>
  <mergeCells count="5">
    <mergeCell ref="B24:I25"/>
    <mergeCell ref="C4:D4"/>
    <mergeCell ref="E4:F4"/>
    <mergeCell ref="B2:I3"/>
    <mergeCell ref="G4:I4"/>
  </mergeCells>
  <pageMargins left="0.25" right="0.25" top="0.75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FEEB6CF-A3D8-460A-B14C-533A5D7E3B5D}">
          <x14:formula1>
            <xm:f>Data!$R$5:$R$10</xm:f>
          </x14:formula1>
          <xm:sqref>C15</xm:sqref>
        </x14:dataValidation>
        <x14:dataValidation type="list" allowBlank="1" showInputMessage="1" showErrorMessage="1" xr:uid="{5BE3C1C2-9E34-4AE1-B338-B39FB0673F71}">
          <x14:formula1>
            <xm:f>Data!$A$5:$A$36</xm:f>
          </x14:formula1>
          <xm:sqref>C9 E9</xm:sqref>
        </x14:dataValidation>
        <x14:dataValidation type="list" allowBlank="1" showInputMessage="1" showErrorMessage="1" xr:uid="{04F8B5F4-99CA-4B67-A650-B1797977EC3F}">
          <x14:formula1>
            <xm:f>Data!$B$5:$B$36</xm:f>
          </x14:formula1>
          <xm:sqref>C8 E8</xm:sqref>
        </x14:dataValidation>
        <x14:dataValidation type="list" allowBlank="1" showInputMessage="1" showErrorMessage="1" xr:uid="{B2683C02-4D93-482D-A5E8-CE867864187F}">
          <x14:formula1>
            <xm:f>Data!$P$5:$P$8</xm:f>
          </x14:formula1>
          <xm:sqref>C12 E12</xm:sqref>
        </x14:dataValidation>
        <x14:dataValidation type="list" allowBlank="1" showInputMessage="1" showErrorMessage="1" xr:uid="{58453695-1641-4EB4-A416-B79FCF0144EA}">
          <x14:formula1>
            <xm:f>Data!$Q$5:$Q$10</xm:f>
          </x14:formula1>
          <xm:sqref>C16 E16</xm:sqref>
        </x14:dataValidation>
        <x14:dataValidation type="list" allowBlank="1" showInputMessage="1" showErrorMessage="1" xr:uid="{7E2F72FF-B8AB-4D19-BD79-6D3A207402E6}">
          <x14:formula1>
            <xm:f>Data!$C$5:$C$36</xm:f>
          </x14:formula1>
          <xm:sqref>C7 E7</xm:sqref>
        </x14:dataValidation>
        <x14:dataValidation type="list" allowBlank="1" showInputMessage="1" showErrorMessage="1" xr:uid="{4A06D449-D437-497C-81D3-0E76C5D47FB7}">
          <x14:formula1>
            <xm:f>Data!$L$5:$L$9</xm:f>
          </x14:formula1>
          <xm:sqref>D10:F10</xm:sqref>
        </x14:dataValidation>
        <x14:dataValidation type="list" allowBlank="1" showInputMessage="1" showErrorMessage="1" xr:uid="{57FE1B37-E606-49AE-BC61-466876DF54B5}">
          <x14:formula1>
            <xm:f>Data!$J$5:$J$9</xm:f>
          </x14:formula1>
          <xm:sqref>H9</xm:sqref>
        </x14:dataValidation>
        <x14:dataValidation type="list" allowBlank="1" showInputMessage="1" showErrorMessage="1" xr:uid="{0F720E1D-4161-45A2-B2F8-B28C41287BE4}">
          <x14:formula1>
            <xm:f>Data!$E$5:$E$8</xm:f>
          </x14:formula1>
          <xm:sqref>H10</xm:sqref>
        </x14:dataValidation>
        <x14:dataValidation type="list" allowBlank="1" showInputMessage="1" showErrorMessage="1" xr:uid="{7A0F393D-ED46-4DD9-A1CA-95A49D89C2F3}">
          <x14:formula1>
            <xm:f>Data!$R$5:$R$7</xm:f>
          </x14:formula1>
          <xm:sqref>E15</xm:sqref>
        </x14:dataValidation>
        <x14:dataValidation type="list" allowBlank="1" showInputMessage="1" showErrorMessage="1" xr:uid="{191AB75A-C86D-41D5-A139-C10F6328AB44}">
          <x14:formula1>
            <xm:f>Data!$S$5:$S$15</xm:f>
          </x14:formula1>
          <xm:sqref>C18 E18</xm:sqref>
        </x14:dataValidation>
        <x14:dataValidation type="list" allowBlank="1" showInputMessage="1" showErrorMessage="1" xr:uid="{EC096510-CEEF-45A7-858E-95CFB17EF193}">
          <x14:formula1>
            <xm:f>Data!$T$5:$T$50</xm:f>
          </x14:formula1>
          <xm:sqref>C19 E19</xm:sqref>
        </x14:dataValidation>
        <x14:dataValidation type="list" allowBlank="1" showInputMessage="1" showErrorMessage="1" xr:uid="{F9256A51-49BD-46BD-BD3D-08C422AAC1BD}">
          <x14:formula1>
            <xm:f>Data!$U$5:$U$20</xm:f>
          </x14:formula1>
          <xm:sqref>C20:C21 E20:E21</xm:sqref>
        </x14:dataValidation>
        <x14:dataValidation type="list" allowBlank="1" showInputMessage="1" showErrorMessage="1" xr:uid="{21BF2169-5410-4386-A646-FD0C6E2D97D1}">
          <x14:formula1>
            <xm:f>Data!$O$5:$O$8</xm:f>
          </x14:formula1>
          <xm:sqref>C11 E11</xm:sqref>
        </x14:dataValidation>
        <x14:dataValidation type="list" allowBlank="1" showInputMessage="1" showErrorMessage="1" xr:uid="{765E5D81-3CF8-4515-9E66-4CBC714C55D8}">
          <x14:formula1>
            <xm:f>Data!$D$5:$D$8</xm:f>
          </x14:formula1>
          <xm:sqref>C6 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Maaş Hesaplama</vt:lpstr>
      <vt:lpstr>Data</vt:lpstr>
      <vt:lpstr>Yol Ücreti Hesaplama</vt:lpstr>
      <vt:lpstr>Fark Hesaplama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 Bıçak</dc:creator>
  <cp:lastModifiedBy>Salih Bıçak</cp:lastModifiedBy>
  <cp:lastPrinted>2024-04-03T18:35:24Z</cp:lastPrinted>
  <dcterms:created xsi:type="dcterms:W3CDTF">2015-06-05T18:19:34Z</dcterms:created>
  <dcterms:modified xsi:type="dcterms:W3CDTF">2024-10-05T19:17:07Z</dcterms:modified>
</cp:coreProperties>
</file>